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firstSheet="1" activeTab="1"/>
  </bookViews>
  <sheets>
    <sheet name="Summary Cat01-Cat22" sheetId="1" r:id="rId1"/>
    <sheet name="Grant Rec All Versions" sheetId="2" r:id="rId2"/>
    <sheet name="Budget to Actual 12" sheetId="3" r:id="rId3"/>
    <sheet name="Budget to Actual 13" sheetId="4" r:id="rId4"/>
  </sheets>
  <externalReferences>
    <externalReference r:id="rId7"/>
  </externalReferences>
  <definedNames>
    <definedName name="Data1">'[1]Salary Encumb'!#REF!</definedName>
    <definedName name="Data3">'[1]Salary Encumb'!#REF!</definedName>
    <definedName name="_xlnm.Print_Area" localSheetId="1">'Grant Rec All Versions'!$A$1:$Q$28</definedName>
  </definedNames>
  <calcPr fullCalcOnLoad="1"/>
</workbook>
</file>

<file path=xl/sharedStrings.xml><?xml version="1.0" encoding="utf-8"?>
<sst xmlns="http://schemas.openxmlformats.org/spreadsheetml/2006/main" count="188" uniqueCount="117">
  <si>
    <t>Grant Reconciliation</t>
  </si>
  <si>
    <t>Less</t>
  </si>
  <si>
    <t>Allocated To</t>
  </si>
  <si>
    <t>Expenditure Authority Allocation</t>
  </si>
  <si>
    <t>Grant Period</t>
  </si>
  <si>
    <t>Total</t>
  </si>
  <si>
    <t>Allocated</t>
  </si>
  <si>
    <t>Future State</t>
  </si>
  <si>
    <t>Prior FY</t>
  </si>
  <si>
    <t>Expired</t>
  </si>
  <si>
    <t>Current FY</t>
  </si>
  <si>
    <t>Grant Description</t>
  </si>
  <si>
    <t>From</t>
  </si>
  <si>
    <t>To</t>
  </si>
  <si>
    <t xml:space="preserve">ID # </t>
  </si>
  <si>
    <t>Amount</t>
  </si>
  <si>
    <t>to Other BA(s)</t>
  </si>
  <si>
    <t>Fiscal Year</t>
  </si>
  <si>
    <t>Draws</t>
  </si>
  <si>
    <t>Amounts</t>
  </si>
  <si>
    <t>Amount Avail</t>
  </si>
  <si>
    <t>CAT 01</t>
  </si>
  <si>
    <t xml:space="preserve">Balance Available </t>
  </si>
  <si>
    <t>Current Leg App Budget</t>
  </si>
  <si>
    <t>Fund Map</t>
  </si>
  <si>
    <t>Work Program Adjustment Needed</t>
  </si>
  <si>
    <t>Health Division</t>
  </si>
  <si>
    <t>CAT 82</t>
  </si>
  <si>
    <t>CAT 87</t>
  </si>
  <si>
    <t>CAT 88</t>
  </si>
  <si>
    <t>Allocation to Future State Fiscal year represents 8.3333% of the total grant award.</t>
  </si>
  <si>
    <t>Ck figure:</t>
  </si>
  <si>
    <t>ck figures</t>
  </si>
  <si>
    <t>Allocated to Other BA's</t>
  </si>
  <si>
    <t>BA</t>
  </si>
  <si>
    <t>Chronic Disease Prevention and Health Promotion</t>
  </si>
  <si>
    <t>RGL 3581</t>
  </si>
  <si>
    <t>Chronic Disease Prevention</t>
  </si>
  <si>
    <t>3U58DP002003-04W1</t>
  </si>
  <si>
    <t>The percentage is determined by dividing the number of grant months in the current fiscal year (10) by the total number of months in the grant award (12). 10/12 = 83.33333% allocated to current fiscal year. 100% less 83.33333% to current fiscal year =16.6667% to future fiscal year. Total grant award $355,252 x 16.6667% = $59,208.79 to future fiscal year.</t>
  </si>
  <si>
    <t>CAT 15</t>
  </si>
  <si>
    <t>3U58DP002003-03S2</t>
  </si>
  <si>
    <t>Health Division  Budget Account 3220</t>
  </si>
  <si>
    <t>Chronic Disease</t>
  </si>
  <si>
    <t>Work Program Adjustment</t>
  </si>
  <si>
    <t>FY 2013</t>
  </si>
  <si>
    <t>Cat. 01</t>
  </si>
  <si>
    <t>Cat. 15</t>
  </si>
  <si>
    <t>Cat. 22</t>
  </si>
  <si>
    <t>Cat. 82</t>
  </si>
  <si>
    <t>Current Authority</t>
  </si>
  <si>
    <t>Adjust Colorectal grant</t>
  </si>
  <si>
    <t>Revised Authority</t>
  </si>
  <si>
    <t>Work program revision</t>
  </si>
  <si>
    <t xml:space="preserve">The Chronic Disease Grant is going to pay for 50% of PCN 050.  The Colorectal grant allocation for PCN 050 will be </t>
  </si>
  <si>
    <t>reduced to 50%.  To keep the Colorectal Grant in balance, the reduction to category 01 must be offset by an increase</t>
  </si>
  <si>
    <t xml:space="preserve"> to category 22.</t>
  </si>
  <si>
    <t>PCN 050 budgeted amt.</t>
  </si>
  <si>
    <t>current amount allocated to Colorectal Cancer</t>
  </si>
  <si>
    <t>revised amount to allocate to Colorectal Cancer</t>
  </si>
  <si>
    <t>reduction to Colorectal Cancer</t>
  </si>
  <si>
    <t>Current Colorectal Cat. 01 authority</t>
  </si>
  <si>
    <t>Less cost moved to Chronic Disease</t>
  </si>
  <si>
    <t>Adjusted Colorectal Cat. 01 authority</t>
  </si>
  <si>
    <t>Budget to Actual Schedule</t>
  </si>
  <si>
    <t>9/1/2012 - 8/31/2013</t>
  </si>
  <si>
    <t>Balance</t>
  </si>
  <si>
    <t>Budget</t>
  </si>
  <si>
    <t>NOGA</t>
  </si>
  <si>
    <t>Prior Year</t>
  </si>
  <si>
    <t>to Future</t>
  </si>
  <si>
    <t xml:space="preserve">Available </t>
  </si>
  <si>
    <t>Assessment</t>
  </si>
  <si>
    <t>Subject</t>
  </si>
  <si>
    <t>Description</t>
  </si>
  <si>
    <t>CAT</t>
  </si>
  <si>
    <t>for SFY 2012</t>
  </si>
  <si>
    <t>Revision</t>
  </si>
  <si>
    <t>Redirects</t>
  </si>
  <si>
    <t>Available SFY 13</t>
  </si>
  <si>
    <t>to Indirect</t>
  </si>
  <si>
    <t>Personnel Costs</t>
  </si>
  <si>
    <t>01</t>
  </si>
  <si>
    <t>Personnel Transfer to BA 3222</t>
  </si>
  <si>
    <t>15</t>
  </si>
  <si>
    <t>Travel</t>
  </si>
  <si>
    <t>Supplies</t>
  </si>
  <si>
    <t>Equipment</t>
  </si>
  <si>
    <t>Contractual</t>
  </si>
  <si>
    <t>Other</t>
  </si>
  <si>
    <t>CAT Subtotal</t>
  </si>
  <si>
    <t>Information Svc</t>
  </si>
  <si>
    <t>26</t>
  </si>
  <si>
    <t>Indirect</t>
  </si>
  <si>
    <t>82</t>
  </si>
  <si>
    <t>Purchasing Asses</t>
  </si>
  <si>
    <t>87</t>
  </si>
  <si>
    <t>SWCAP</t>
  </si>
  <si>
    <t>88</t>
  </si>
  <si>
    <t>AG Assess</t>
  </si>
  <si>
    <t>89</t>
  </si>
  <si>
    <t>Total Budget</t>
  </si>
  <si>
    <t>Total Subject to Indirect</t>
  </si>
  <si>
    <t>Indirect Rate</t>
  </si>
  <si>
    <t>Total Indirect</t>
  </si>
  <si>
    <t>Total Revision</t>
  </si>
  <si>
    <t>Maximum Revision Allowed</t>
  </si>
  <si>
    <t>Indirect per NOGA</t>
  </si>
  <si>
    <t>Allowed at 25% per HHS Grant Policy Statement</t>
  </si>
  <si>
    <t>Actual Indirect Needed</t>
  </si>
  <si>
    <t>Required Revision</t>
  </si>
  <si>
    <t>CONCLUSION:</t>
  </si>
  <si>
    <t>Grant budget revisions are in full compliance with applicable federal regulations.</t>
  </si>
  <si>
    <t>Notes:</t>
  </si>
  <si>
    <t>9/1/2011 - 8/31/2012</t>
  </si>
  <si>
    <t>for SFY 2013</t>
  </si>
  <si>
    <t>01/15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</si>
</sst>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%"/>
    <numFmt numFmtId="167" formatCode="_(* #,##0.0000_);_(* \(#,##0.0000\);_(* &quot;-&quot;_);_(@_)"/>
    <numFmt numFmtId="168" formatCode="0.000%"/>
    <numFmt numFmtId="169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Accounting"/>
      <sz val="11"/>
      <name val="Arial"/>
      <family val="2"/>
    </font>
    <font>
      <sz val="11"/>
      <name val="Arial"/>
      <family val="2"/>
    </font>
    <font>
      <u val="singleAccounting"/>
      <sz val="11"/>
      <color indexed="8"/>
      <name val="Arial"/>
      <family val="2"/>
    </font>
    <font>
      <u val="doubleAccounting"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/>
      <bottom/>
    </border>
    <border>
      <left/>
      <right/>
      <top/>
      <bottom style="thin"/>
    </border>
    <border>
      <left/>
      <right/>
      <top style="thin"/>
      <bottom style="double"/>
    </border>
    <border>
      <left style="thick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 wrapText="1"/>
    </xf>
    <xf numFmtId="43" fontId="3" fillId="0" borderId="1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5" fontId="0" fillId="0" borderId="0" xfId="66" applyNumberFormat="1" applyFont="1" applyAlignment="1">
      <alignment/>
    </xf>
    <xf numFmtId="0" fontId="7" fillId="0" borderId="10" xfId="0" applyFont="1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5" borderId="0" xfId="0" applyFont="1" applyFill="1" applyAlignment="1">
      <alignment/>
    </xf>
    <xf numFmtId="43" fontId="8" fillId="5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164" fontId="9" fillId="5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65" fontId="8" fillId="33" borderId="0" xfId="66" applyNumberFormat="1" applyFont="1" applyFill="1" applyAlignment="1">
      <alignment/>
    </xf>
    <xf numFmtId="0" fontId="0" fillId="0" borderId="0" xfId="0" applyFont="1" applyAlignment="1">
      <alignment/>
    </xf>
    <xf numFmtId="166" fontId="2" fillId="0" borderId="0" xfId="66" applyNumberFormat="1" applyFont="1" applyAlignment="1">
      <alignment horizontal="center"/>
    </xf>
    <xf numFmtId="0" fontId="44" fillId="0" borderId="0" xfId="60" applyFont="1">
      <alignment/>
      <protection/>
    </xf>
    <xf numFmtId="164" fontId="0" fillId="0" borderId="0" xfId="46" applyNumberFormat="1" applyFont="1" applyAlignment="1">
      <alignment/>
    </xf>
    <xf numFmtId="0" fontId="44" fillId="0" borderId="0" xfId="60">
      <alignment/>
      <protection/>
    </xf>
    <xf numFmtId="164" fontId="0" fillId="0" borderId="0" xfId="46" applyNumberFormat="1" applyFont="1" applyBorder="1" applyAlignment="1">
      <alignment horizontal="center"/>
    </xf>
    <xf numFmtId="0" fontId="44" fillId="0" borderId="0" xfId="60" applyBorder="1">
      <alignment/>
      <protection/>
    </xf>
    <xf numFmtId="164" fontId="0" fillId="0" borderId="0" xfId="46" applyNumberFormat="1" applyFont="1" applyBorder="1" applyAlignment="1">
      <alignment/>
    </xf>
    <xf numFmtId="0" fontId="44" fillId="0" borderId="0" xfId="60" applyBorder="1" applyAlignment="1">
      <alignment horizontal="center"/>
      <protection/>
    </xf>
    <xf numFmtId="0" fontId="44" fillId="0" borderId="12" xfId="60" applyBorder="1">
      <alignment/>
      <protection/>
    </xf>
    <xf numFmtId="0" fontId="44" fillId="0" borderId="12" xfId="60" applyBorder="1" applyAlignment="1">
      <alignment horizontal="center"/>
      <protection/>
    </xf>
    <xf numFmtId="0" fontId="44" fillId="0" borderId="0" xfId="60" applyAlignment="1">
      <alignment horizontal="center"/>
      <protection/>
    </xf>
    <xf numFmtId="164" fontId="44" fillId="0" borderId="0" xfId="60" applyNumberFormat="1">
      <alignment/>
      <protection/>
    </xf>
    <xf numFmtId="164" fontId="0" fillId="0" borderId="0" xfId="46" applyNumberFormat="1" applyFont="1" applyAlignment="1">
      <alignment horizontal="left"/>
    </xf>
    <xf numFmtId="164" fontId="0" fillId="0" borderId="14" xfId="46" applyNumberFormat="1" applyFont="1" applyBorder="1" applyAlignment="1">
      <alignment/>
    </xf>
    <xf numFmtId="164" fontId="44" fillId="0" borderId="14" xfId="60" applyNumberFormat="1" applyBorder="1">
      <alignment/>
      <protection/>
    </xf>
    <xf numFmtId="43" fontId="0" fillId="0" borderId="14" xfId="46" applyFont="1" applyBorder="1" applyAlignment="1">
      <alignment/>
    </xf>
    <xf numFmtId="0" fontId="44" fillId="0" borderId="0" xfId="60" applyAlignment="1">
      <alignment horizontal="left"/>
      <protection/>
    </xf>
    <xf numFmtId="0" fontId="44" fillId="0" borderId="15" xfId="60" applyBorder="1">
      <alignment/>
      <protection/>
    </xf>
    <xf numFmtId="164" fontId="44" fillId="0" borderId="15" xfId="60" applyNumberFormat="1" applyBorder="1">
      <alignment/>
      <protection/>
    </xf>
    <xf numFmtId="0" fontId="57" fillId="0" borderId="0" xfId="60" applyFont="1">
      <alignment/>
      <protection/>
    </xf>
    <xf numFmtId="164" fontId="57" fillId="0" borderId="0" xfId="46" applyNumberFormat="1" applyFont="1" applyAlignment="1">
      <alignment/>
    </xf>
    <xf numFmtId="0" fontId="57" fillId="0" borderId="0" xfId="60" applyFont="1" applyBorder="1">
      <alignment/>
      <protection/>
    </xf>
    <xf numFmtId="0" fontId="44" fillId="0" borderId="0" xfId="63" applyFont="1">
      <alignment/>
      <protection/>
    </xf>
    <xf numFmtId="0" fontId="39" fillId="0" borderId="0" xfId="63">
      <alignment/>
      <protection/>
    </xf>
    <xf numFmtId="0" fontId="44" fillId="0" borderId="0" xfId="63" applyFont="1" applyAlignment="1">
      <alignment horizontal="center"/>
      <protection/>
    </xf>
    <xf numFmtId="0" fontId="44" fillId="5" borderId="0" xfId="63" applyFont="1" applyFill="1" applyAlignment="1">
      <alignment horizontal="center"/>
      <protection/>
    </xf>
    <xf numFmtId="0" fontId="39" fillId="0" borderId="0" xfId="63" applyAlignment="1">
      <alignment horizontal="center"/>
      <protection/>
    </xf>
    <xf numFmtId="0" fontId="12" fillId="0" borderId="0" xfId="63" applyFont="1" applyAlignment="1">
      <alignment horizontal="center"/>
      <protection/>
    </xf>
    <xf numFmtId="14" fontId="12" fillId="0" borderId="0" xfId="63" applyNumberFormat="1" applyFont="1" applyAlignment="1">
      <alignment horizontal="center"/>
      <protection/>
    </xf>
    <xf numFmtId="14" fontId="12" fillId="5" borderId="0" xfId="63" applyNumberFormat="1" applyFont="1" applyFill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4" fontId="39" fillId="0" borderId="0" xfId="63" applyNumberFormat="1">
      <alignment/>
      <protection/>
    </xf>
    <xf numFmtId="167" fontId="44" fillId="0" borderId="0" xfId="63" applyNumberFormat="1" applyFont="1">
      <alignment/>
      <protection/>
    </xf>
    <xf numFmtId="49" fontId="44" fillId="0" borderId="0" xfId="63" applyNumberFormat="1" applyFont="1" applyAlignment="1">
      <alignment horizontal="center"/>
      <protection/>
    </xf>
    <xf numFmtId="164" fontId="14" fillId="0" borderId="0" xfId="63" applyNumberFormat="1" applyFont="1">
      <alignment/>
      <protection/>
    </xf>
    <xf numFmtId="164" fontId="14" fillId="0" borderId="0" xfId="63" applyNumberFormat="1" applyFont="1" applyFill="1">
      <alignment/>
      <protection/>
    </xf>
    <xf numFmtId="41" fontId="14" fillId="5" borderId="0" xfId="63" applyNumberFormat="1" applyFont="1" applyFill="1">
      <alignment/>
      <protection/>
    </xf>
    <xf numFmtId="41" fontId="14" fillId="0" borderId="0" xfId="63" applyNumberFormat="1" applyFont="1">
      <alignment/>
      <protection/>
    </xf>
    <xf numFmtId="41" fontId="5" fillId="0" borderId="0" xfId="63" applyNumberFormat="1" applyFont="1">
      <alignment/>
      <protection/>
    </xf>
    <xf numFmtId="43" fontId="5" fillId="0" borderId="0" xfId="63" applyNumberFormat="1" applyFont="1">
      <alignment/>
      <protection/>
    </xf>
    <xf numFmtId="43" fontId="44" fillId="0" borderId="0" xfId="63" applyNumberFormat="1" applyFont="1" applyFill="1">
      <alignment/>
      <protection/>
    </xf>
    <xf numFmtId="164" fontId="44" fillId="0" borderId="0" xfId="63" applyNumberFormat="1" applyFont="1">
      <alignment/>
      <protection/>
    </xf>
    <xf numFmtId="41" fontId="44" fillId="5" borderId="0" xfId="63" applyNumberFormat="1" applyFont="1" applyFill="1">
      <alignment/>
      <protection/>
    </xf>
    <xf numFmtId="41" fontId="44" fillId="0" borderId="0" xfId="63" applyNumberFormat="1" applyFont="1">
      <alignment/>
      <protection/>
    </xf>
    <xf numFmtId="41" fontId="39" fillId="0" borderId="0" xfId="63" applyNumberFormat="1">
      <alignment/>
      <protection/>
    </xf>
    <xf numFmtId="43" fontId="39" fillId="0" borderId="0" xfId="63" applyNumberFormat="1">
      <alignment/>
      <protection/>
    </xf>
    <xf numFmtId="164" fontId="44" fillId="0" borderId="0" xfId="47" applyNumberFormat="1" applyFont="1" applyAlignment="1">
      <alignment/>
    </xf>
    <xf numFmtId="0" fontId="44" fillId="0" borderId="0" xfId="63" applyNumberFormat="1" applyFont="1" applyAlignment="1">
      <alignment horizontal="center"/>
      <protection/>
    </xf>
    <xf numFmtId="164" fontId="44" fillId="0" borderId="0" xfId="47" applyNumberFormat="1" applyFont="1" applyFill="1" applyAlignment="1">
      <alignment/>
    </xf>
    <xf numFmtId="164" fontId="15" fillId="0" borderId="0" xfId="47" applyNumberFormat="1" applyFont="1" applyAlignment="1">
      <alignment/>
    </xf>
    <xf numFmtId="164" fontId="15" fillId="0" borderId="0" xfId="63" applyNumberFormat="1" applyFont="1">
      <alignment/>
      <protection/>
    </xf>
    <xf numFmtId="43" fontId="15" fillId="0" borderId="0" xfId="63" applyNumberFormat="1" applyFont="1">
      <alignment/>
      <protection/>
    </xf>
    <xf numFmtId="43" fontId="44" fillId="0" borderId="0" xfId="63" applyNumberFormat="1" applyFont="1">
      <alignment/>
      <protection/>
    </xf>
    <xf numFmtId="164" fontId="44" fillId="0" borderId="0" xfId="63" applyNumberFormat="1" applyFont="1" applyFill="1">
      <alignment/>
      <protection/>
    </xf>
    <xf numFmtId="164" fontId="58" fillId="0" borderId="0" xfId="63" applyNumberFormat="1" applyFont="1" applyFill="1">
      <alignment/>
      <protection/>
    </xf>
    <xf numFmtId="164" fontId="58" fillId="0" borderId="0" xfId="47" applyNumberFormat="1" applyFont="1" applyAlignment="1">
      <alignment/>
    </xf>
    <xf numFmtId="164" fontId="58" fillId="0" borderId="0" xfId="63" applyNumberFormat="1" applyFont="1">
      <alignment/>
      <protection/>
    </xf>
    <xf numFmtId="41" fontId="58" fillId="5" borderId="0" xfId="63" applyNumberFormat="1" applyFont="1" applyFill="1">
      <alignment/>
      <protection/>
    </xf>
    <xf numFmtId="43" fontId="14" fillId="0" borderId="0" xfId="63" applyNumberFormat="1" applyFont="1" applyFill="1">
      <alignment/>
      <protection/>
    </xf>
    <xf numFmtId="43" fontId="14" fillId="0" borderId="0" xfId="63" applyNumberFormat="1" applyFont="1">
      <alignment/>
      <protection/>
    </xf>
    <xf numFmtId="164" fontId="44" fillId="0" borderId="14" xfId="47" applyNumberFormat="1" applyFont="1" applyBorder="1" applyAlignment="1">
      <alignment/>
    </xf>
    <xf numFmtId="41" fontId="44" fillId="5" borderId="14" xfId="63" applyNumberFormat="1" applyFont="1" applyFill="1" applyBorder="1">
      <alignment/>
      <protection/>
    </xf>
    <xf numFmtId="41" fontId="14" fillId="5" borderId="0" xfId="63" applyNumberFormat="1" applyFont="1" applyFill="1" applyBorder="1">
      <alignment/>
      <protection/>
    </xf>
    <xf numFmtId="41" fontId="14" fillId="0" borderId="0" xfId="63" applyNumberFormat="1" applyFont="1" applyBorder="1">
      <alignment/>
      <protection/>
    </xf>
    <xf numFmtId="41" fontId="13" fillId="0" borderId="0" xfId="63" applyNumberFormat="1" applyFont="1">
      <alignment/>
      <protection/>
    </xf>
    <xf numFmtId="0" fontId="15" fillId="0" borderId="0" xfId="63" applyFont="1">
      <alignment/>
      <protection/>
    </xf>
    <xf numFmtId="164" fontId="14" fillId="0" borderId="0" xfId="63" applyNumberFormat="1" applyFont="1" applyBorder="1">
      <alignment/>
      <protection/>
    </xf>
    <xf numFmtId="0" fontId="44" fillId="0" borderId="0" xfId="63" applyFont="1" applyAlignment="1">
      <alignment horizontal="right"/>
      <protection/>
    </xf>
    <xf numFmtId="164" fontId="17" fillId="0" borderId="0" xfId="63" applyNumberFormat="1" applyFont="1">
      <alignment/>
      <protection/>
    </xf>
    <xf numFmtId="164" fontId="17" fillId="5" borderId="0" xfId="63" applyNumberFormat="1" applyFont="1" applyFill="1">
      <alignment/>
      <protection/>
    </xf>
    <xf numFmtId="43" fontId="44" fillId="0" borderId="0" xfId="63" applyNumberFormat="1" applyFont="1" applyBorder="1">
      <alignment/>
      <protection/>
    </xf>
    <xf numFmtId="10" fontId="44" fillId="5" borderId="0" xfId="63" applyNumberFormat="1" applyFont="1" applyFill="1" applyBorder="1">
      <alignment/>
      <protection/>
    </xf>
    <xf numFmtId="41" fontId="44" fillId="0" borderId="0" xfId="63" applyNumberFormat="1" applyFont="1" applyBorder="1">
      <alignment/>
      <protection/>
    </xf>
    <xf numFmtId="43" fontId="18" fillId="0" borderId="0" xfId="63" applyNumberFormat="1" applyFont="1" applyBorder="1" applyAlignment="1">
      <alignment/>
      <protection/>
    </xf>
    <xf numFmtId="41" fontId="18" fillId="5" borderId="12" xfId="63" applyNumberFormat="1" applyFont="1" applyFill="1" applyBorder="1" applyAlignment="1">
      <alignment/>
      <protection/>
    </xf>
    <xf numFmtId="41" fontId="18" fillId="0" borderId="0" xfId="63" applyNumberFormat="1" applyFont="1" applyBorder="1" applyAlignment="1">
      <alignment/>
      <protection/>
    </xf>
    <xf numFmtId="164" fontId="44" fillId="13" borderId="0" xfId="63" applyNumberFormat="1" applyFont="1" applyFill="1">
      <alignment/>
      <protection/>
    </xf>
    <xf numFmtId="164" fontId="44" fillId="0" borderId="0" xfId="63" applyNumberFormat="1" applyFont="1" applyBorder="1">
      <alignment/>
      <protection/>
    </xf>
    <xf numFmtId="41" fontId="44" fillId="5" borderId="0" xfId="63" applyNumberFormat="1" applyFont="1" applyFill="1" applyBorder="1">
      <alignment/>
      <protection/>
    </xf>
    <xf numFmtId="164" fontId="44" fillId="0" borderId="0" xfId="63" applyNumberFormat="1" applyFont="1" applyAlignment="1">
      <alignment horizontal="center"/>
      <protection/>
    </xf>
    <xf numFmtId="43" fontId="44" fillId="0" borderId="0" xfId="63" applyNumberFormat="1" applyFont="1" applyAlignment="1">
      <alignment horizontal="left"/>
      <protection/>
    </xf>
    <xf numFmtId="41" fontId="44" fillId="0" borderId="0" xfId="63" applyNumberFormat="1" applyFont="1" applyBorder="1" applyAlignment="1">
      <alignment/>
      <protection/>
    </xf>
    <xf numFmtId="41" fontId="44" fillId="0" borderId="0" xfId="63" applyNumberFormat="1" applyFont="1" applyBorder="1" applyAlignment="1">
      <alignment horizontal="center"/>
      <protection/>
    </xf>
    <xf numFmtId="43" fontId="44" fillId="0" borderId="0" xfId="63" applyNumberFormat="1" applyFont="1" applyAlignment="1">
      <alignment horizontal="center"/>
      <protection/>
    </xf>
    <xf numFmtId="43" fontId="44" fillId="0" borderId="0" xfId="63" applyNumberFormat="1" applyFont="1" applyFill="1" applyAlignment="1">
      <alignment horizontal="center"/>
      <protection/>
    </xf>
    <xf numFmtId="43" fontId="44" fillId="0" borderId="0" xfId="63" applyNumberFormat="1" applyFont="1" applyBorder="1" applyAlignment="1">
      <alignment horizontal="center"/>
      <protection/>
    </xf>
    <xf numFmtId="41" fontId="44" fillId="5" borderId="0" xfId="63" applyNumberFormat="1" applyFont="1" applyFill="1" applyBorder="1" applyAlignment="1">
      <alignment horizontal="center"/>
      <protection/>
    </xf>
    <xf numFmtId="0" fontId="44" fillId="0" borderId="0" xfId="63" applyFont="1" applyBorder="1" applyAlignment="1">
      <alignment horizontal="left"/>
      <protection/>
    </xf>
    <xf numFmtId="0" fontId="44" fillId="0" borderId="0" xfId="63" applyFont="1" applyBorder="1" applyAlignment="1">
      <alignment horizontal="center"/>
      <protection/>
    </xf>
    <xf numFmtId="164" fontId="59" fillId="5" borderId="12" xfId="63" applyNumberFormat="1" applyFont="1" applyFill="1" applyBorder="1">
      <alignment/>
      <protection/>
    </xf>
    <xf numFmtId="43" fontId="59" fillId="0" borderId="0" xfId="63" applyNumberFormat="1" applyFont="1" applyBorder="1">
      <alignment/>
      <protection/>
    </xf>
    <xf numFmtId="0" fontId="20" fillId="0" borderId="0" xfId="63" applyFont="1" applyAlignment="1">
      <alignment horizontal="left"/>
      <protection/>
    </xf>
    <xf numFmtId="0" fontId="21" fillId="0" borderId="0" xfId="63" applyFont="1">
      <alignment/>
      <protection/>
    </xf>
    <xf numFmtId="43" fontId="5" fillId="0" borderId="0" xfId="63" applyNumberFormat="1" applyFont="1" applyFill="1">
      <alignment/>
      <protection/>
    </xf>
    <xf numFmtId="43" fontId="5" fillId="0" borderId="0" xfId="63" applyNumberFormat="1" applyFont="1" applyBorder="1">
      <alignment/>
      <protection/>
    </xf>
    <xf numFmtId="43" fontId="5" fillId="0" borderId="0" xfId="63" applyNumberFormat="1" applyFont="1" applyFill="1" applyBorder="1">
      <alignment/>
      <protection/>
    </xf>
    <xf numFmtId="49" fontId="39" fillId="0" borderId="0" xfId="63" applyNumberFormat="1" applyAlignment="1">
      <alignment horizontal="center"/>
      <protection/>
    </xf>
    <xf numFmtId="43" fontId="39" fillId="0" borderId="0" xfId="63" applyNumberFormat="1" applyFill="1">
      <alignment/>
      <protection/>
    </xf>
    <xf numFmtId="43" fontId="39" fillId="0" borderId="0" xfId="63" applyNumberFormat="1" applyBorder="1">
      <alignment/>
      <protection/>
    </xf>
    <xf numFmtId="43" fontId="39" fillId="0" borderId="0" xfId="63" applyNumberFormat="1" applyFill="1" applyBorder="1">
      <alignment/>
      <protection/>
    </xf>
    <xf numFmtId="0" fontId="0" fillId="0" borderId="0" xfId="63" applyFont="1">
      <alignment/>
      <protection/>
    </xf>
    <xf numFmtId="43" fontId="39" fillId="0" borderId="0" xfId="63" applyNumberFormat="1" applyFill="1" applyBorder="1" applyAlignment="1">
      <alignment horizontal="left"/>
      <protection/>
    </xf>
    <xf numFmtId="164" fontId="39" fillId="0" borderId="0" xfId="63" applyNumberFormat="1" applyFill="1" applyBorder="1">
      <alignment/>
      <protection/>
    </xf>
    <xf numFmtId="0" fontId="39" fillId="0" borderId="0" xfId="63" applyFill="1" applyBorder="1">
      <alignment/>
      <protection/>
    </xf>
    <xf numFmtId="0" fontId="39" fillId="0" borderId="0" xfId="63" applyFill="1">
      <alignment/>
      <protection/>
    </xf>
    <xf numFmtId="43" fontId="8" fillId="3" borderId="0" xfId="63" applyNumberFormat="1" applyFont="1" applyFill="1">
      <alignment/>
      <protection/>
    </xf>
    <xf numFmtId="43" fontId="60" fillId="0" borderId="0" xfId="63" applyNumberFormat="1" applyFont="1">
      <alignment/>
      <protection/>
    </xf>
    <xf numFmtId="43" fontId="60" fillId="0" borderId="0" xfId="63" applyNumberFormat="1" applyFont="1" applyBorder="1">
      <alignment/>
      <protection/>
    </xf>
    <xf numFmtId="0" fontId="0" fillId="0" borderId="0" xfId="63" applyFont="1" applyAlignment="1">
      <alignment vertical="top"/>
      <protection/>
    </xf>
    <xf numFmtId="0" fontId="39" fillId="0" borderId="0" xfId="63" applyAlignment="1">
      <alignment vertical="top" wrapText="1"/>
      <protection/>
    </xf>
    <xf numFmtId="0" fontId="39" fillId="0" borderId="0" xfId="63" applyFill="1" applyBorder="1" applyAlignment="1">
      <alignment vertical="top" wrapText="1"/>
      <protection/>
    </xf>
    <xf numFmtId="43" fontId="39" fillId="0" borderId="0" xfId="63" applyNumberFormat="1" applyFill="1" applyBorder="1" applyAlignment="1">
      <alignment vertical="top" wrapText="1"/>
      <protection/>
    </xf>
    <xf numFmtId="168" fontId="39" fillId="0" borderId="0" xfId="63" applyNumberFormat="1" applyFill="1" applyBorder="1" applyAlignment="1">
      <alignment vertical="top" wrapText="1"/>
      <protection/>
    </xf>
    <xf numFmtId="164" fontId="0" fillId="0" borderId="0" xfId="47" applyNumberFormat="1" applyFont="1" applyFill="1" applyBorder="1" applyAlignment="1">
      <alignment vertical="top" wrapText="1"/>
    </xf>
    <xf numFmtId="164" fontId="39" fillId="0" borderId="0" xfId="63" applyNumberFormat="1">
      <alignment/>
      <protection/>
    </xf>
    <xf numFmtId="43" fontId="6" fillId="0" borderId="0" xfId="63" applyNumberFormat="1" applyFont="1" applyBorder="1">
      <alignment/>
      <protection/>
    </xf>
    <xf numFmtId="169" fontId="0" fillId="0" borderId="0" xfId="67" applyNumberFormat="1" applyFont="1" applyFill="1" applyBorder="1" applyAlignment="1">
      <alignment/>
    </xf>
    <xf numFmtId="0" fontId="39" fillId="0" borderId="0" xfId="63" applyBorder="1">
      <alignment/>
      <protection/>
    </xf>
    <xf numFmtId="39" fontId="39" fillId="0" borderId="0" xfId="63" applyNumberFormat="1" applyBorder="1">
      <alignment/>
      <protection/>
    </xf>
    <xf numFmtId="4" fontId="39" fillId="0" borderId="0" xfId="63" applyNumberFormat="1" applyBorder="1">
      <alignment/>
      <protection/>
    </xf>
    <xf numFmtId="0" fontId="39" fillId="0" borderId="0" xfId="63" applyFill="1" applyBorder="1" applyAlignment="1">
      <alignment vertical="top"/>
      <protection/>
    </xf>
    <xf numFmtId="0" fontId="39" fillId="0" borderId="0" xfId="63" applyFill="1" applyBorder="1" applyAlignment="1">
      <alignment/>
      <protection/>
    </xf>
    <xf numFmtId="0" fontId="39" fillId="0" borderId="0" xfId="63" applyBorder="1" applyAlignment="1">
      <alignment vertical="top"/>
      <protection/>
    </xf>
    <xf numFmtId="0" fontId="39" fillId="0" borderId="0" xfId="63" applyAlignment="1">
      <alignment/>
      <protection/>
    </xf>
    <xf numFmtId="43" fontId="2" fillId="0" borderId="16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0" fontId="39" fillId="0" borderId="0" xfId="63" applyFill="1" applyBorder="1" applyAlignment="1">
      <alignment wrapText="1"/>
      <protection/>
    </xf>
    <xf numFmtId="0" fontId="39" fillId="0" borderId="0" xfId="63" applyBorder="1" applyAlignment="1">
      <alignment wrapText="1"/>
      <protection/>
    </xf>
    <xf numFmtId="49" fontId="8" fillId="3" borderId="0" xfId="63" applyNumberFormat="1" applyFont="1" applyFill="1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%20PROGRAM\ASO\Grant%20Recon\3220\FY12\Tabacco%20&amp;%20Tabacco%20Control%20Supplement\Tobacco%20Control%20Supp.%20%2093520TS2%20-%209-15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Recon"/>
      <sheetName val="Budget to Actual"/>
      <sheetName val="BETS"/>
      <sheetName val="FY 11 Pivot Table"/>
      <sheetName val="FY 11 Job # Download"/>
      <sheetName val="FY 12 Pivot Table"/>
      <sheetName val="FY 12 Job # Download"/>
      <sheetName val="FY 11 Salaries"/>
      <sheetName val="FY 12 Salaries"/>
      <sheetName val="Salary Encumb"/>
      <sheetName val="Subgrants &amp; Contra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9.7109375" style="69" customWidth="1"/>
    <col min="2" max="2" width="16.57421875" style="69" customWidth="1"/>
    <col min="3" max="4" width="16.00390625" style="68" customWidth="1"/>
    <col min="5" max="6" width="16.00390625" style="69" customWidth="1"/>
    <col min="7" max="16384" width="9.140625" style="69" customWidth="1"/>
  </cols>
  <sheetData>
    <row r="1" spans="1:3" ht="14.25">
      <c r="A1" s="67" t="s">
        <v>42</v>
      </c>
      <c r="B1" s="67"/>
      <c r="C1" s="67"/>
    </row>
    <row r="2" spans="1:3" ht="14.25">
      <c r="A2" s="67" t="s">
        <v>43</v>
      </c>
      <c r="B2" s="67"/>
      <c r="C2" s="67"/>
    </row>
    <row r="3" spans="1:3" ht="14.25">
      <c r="A3" s="67" t="s">
        <v>44</v>
      </c>
      <c r="B3" s="67"/>
      <c r="C3" s="67"/>
    </row>
    <row r="4" spans="1:7" ht="14.25">
      <c r="A4" s="67" t="s">
        <v>45</v>
      </c>
      <c r="B4" s="67"/>
      <c r="C4" s="67"/>
      <c r="D4" s="70"/>
      <c r="E4" s="71"/>
      <c r="F4" s="71"/>
      <c r="G4" s="71"/>
    </row>
    <row r="5" spans="3:7" ht="14.25">
      <c r="C5" s="72"/>
      <c r="D5" s="72"/>
      <c r="E5" s="70"/>
      <c r="F5" s="73"/>
      <c r="G5" s="71"/>
    </row>
    <row r="6" spans="2:7" ht="14.25">
      <c r="B6" s="68"/>
      <c r="C6" s="72"/>
      <c r="D6" s="72"/>
      <c r="E6" s="72"/>
      <c r="F6" s="72"/>
      <c r="G6" s="71"/>
    </row>
    <row r="7" spans="1:7" ht="14.25">
      <c r="A7" s="74"/>
      <c r="B7" s="75" t="s">
        <v>46</v>
      </c>
      <c r="C7" s="75" t="s">
        <v>47</v>
      </c>
      <c r="D7" s="75" t="s">
        <v>48</v>
      </c>
      <c r="E7" s="75" t="s">
        <v>49</v>
      </c>
      <c r="F7" s="75" t="s">
        <v>5</v>
      </c>
      <c r="G7" s="76"/>
    </row>
    <row r="8" spans="1:6" ht="14.25">
      <c r="A8" s="68"/>
      <c r="B8" s="68"/>
      <c r="E8" s="72"/>
      <c r="F8" s="77"/>
    </row>
    <row r="9" spans="1:6" ht="14.25">
      <c r="A9" s="78" t="s">
        <v>50</v>
      </c>
      <c r="B9" s="68">
        <v>952744</v>
      </c>
      <c r="C9" s="68">
        <v>72104</v>
      </c>
      <c r="D9" s="68">
        <v>312252</v>
      </c>
      <c r="E9" s="72">
        <v>410505</v>
      </c>
      <c r="F9" s="77">
        <f>SUM(B9:E9)</f>
        <v>1747605</v>
      </c>
    </row>
    <row r="10" spans="1:6" ht="14.25">
      <c r="A10" s="69" t="s">
        <v>43</v>
      </c>
      <c r="B10" s="68">
        <v>228836</v>
      </c>
      <c r="C10" s="68">
        <v>44581</v>
      </c>
      <c r="D10" s="68">
        <v>0</v>
      </c>
      <c r="E10" s="72">
        <v>22626.491738333338</v>
      </c>
      <c r="F10" s="77">
        <f>SUM(B10:E10)</f>
        <v>296043.49173833337</v>
      </c>
    </row>
    <row r="11" spans="1:6" ht="14.25">
      <c r="A11" s="79" t="s">
        <v>51</v>
      </c>
      <c r="B11" s="80">
        <v>-24639</v>
      </c>
      <c r="C11" s="79">
        <v>0</v>
      </c>
      <c r="D11" s="79">
        <f>-B11</f>
        <v>24639</v>
      </c>
      <c r="E11" s="81">
        <v>0</v>
      </c>
      <c r="F11" s="80">
        <f>SUM(B11:E11)</f>
        <v>0</v>
      </c>
    </row>
    <row r="12" spans="1:6" ht="14.25">
      <c r="A12" s="82" t="s">
        <v>52</v>
      </c>
      <c r="B12" s="77">
        <f>B9+B10+B11</f>
        <v>1156941</v>
      </c>
      <c r="C12" s="77">
        <f>C9+C10+C11</f>
        <v>116685</v>
      </c>
      <c r="D12" s="77">
        <f>D9+D10+D11</f>
        <v>336891</v>
      </c>
      <c r="E12" s="77">
        <f>E9+E10+E11</f>
        <v>433131.49173833337</v>
      </c>
      <c r="F12" s="77">
        <f>F9+F10+F11</f>
        <v>2043648.4917383334</v>
      </c>
    </row>
    <row r="13" spans="5:6" ht="14.25">
      <c r="E13" s="72"/>
      <c r="F13" s="77"/>
    </row>
    <row r="14" spans="1:6" ht="15" thickBot="1">
      <c r="A14" s="83" t="s">
        <v>53</v>
      </c>
      <c r="B14" s="84">
        <f>B12-B9</f>
        <v>204197</v>
      </c>
      <c r="C14" s="84">
        <f>C12-C9</f>
        <v>44581</v>
      </c>
      <c r="D14" s="84">
        <f>D12-D9</f>
        <v>24639</v>
      </c>
      <c r="E14" s="84">
        <f>E12-E9</f>
        <v>22626.491738333367</v>
      </c>
      <c r="F14" s="84">
        <f>F12-F9</f>
        <v>296043.49173833337</v>
      </c>
    </row>
    <row r="15" ht="15" thickTop="1"/>
    <row r="16" spans="1:6" ht="14.25">
      <c r="A16" s="85" t="s">
        <v>54</v>
      </c>
      <c r="B16" s="85"/>
      <c r="C16" s="86"/>
      <c r="D16" s="86"/>
      <c r="E16" s="87"/>
      <c r="F16" s="85"/>
    </row>
    <row r="17" spans="1:6" ht="14.25">
      <c r="A17" s="85" t="s">
        <v>55</v>
      </c>
      <c r="B17" s="85"/>
      <c r="C17" s="86"/>
      <c r="D17" s="86"/>
      <c r="E17" s="85"/>
      <c r="F17" s="85"/>
    </row>
    <row r="18" spans="1:6" ht="14.25">
      <c r="A18" s="85" t="s">
        <v>56</v>
      </c>
      <c r="B18" s="85"/>
      <c r="C18" s="86"/>
      <c r="D18" s="86"/>
      <c r="E18" s="85"/>
      <c r="F18" s="85"/>
    </row>
    <row r="20" spans="1:2" ht="14.25">
      <c r="A20" s="85" t="s">
        <v>57</v>
      </c>
      <c r="B20" s="68">
        <v>59134</v>
      </c>
    </row>
    <row r="21" spans="1:2" ht="14.25">
      <c r="A21" s="85" t="s">
        <v>58</v>
      </c>
      <c r="B21" s="72">
        <v>54206</v>
      </c>
    </row>
    <row r="22" spans="1:2" ht="14.25">
      <c r="A22" s="85" t="s">
        <v>59</v>
      </c>
      <c r="B22" s="80">
        <f>B20*0.5</f>
        <v>29567</v>
      </c>
    </row>
    <row r="23" spans="1:2" ht="14.25">
      <c r="A23" s="85" t="s">
        <v>60</v>
      </c>
      <c r="B23" s="77">
        <f>B21-B22</f>
        <v>24639</v>
      </c>
    </row>
    <row r="24" ht="14.25">
      <c r="A24" s="85"/>
    </row>
    <row r="25" spans="1:2" ht="14.25">
      <c r="A25" s="85" t="s">
        <v>61</v>
      </c>
      <c r="B25" s="68">
        <v>238896</v>
      </c>
    </row>
    <row r="26" spans="1:2" ht="14.25">
      <c r="A26" s="85" t="s">
        <v>62</v>
      </c>
      <c r="B26" s="79">
        <f>B11</f>
        <v>-24639</v>
      </c>
    </row>
    <row r="27" spans="1:2" ht="14.25">
      <c r="A27" s="85" t="s">
        <v>63</v>
      </c>
      <c r="B27" s="68">
        <f>SUM(B25:B26)</f>
        <v>214257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U35"/>
  <sheetViews>
    <sheetView tabSelected="1" zoomScalePageLayoutView="0" workbookViewId="0" topLeftCell="E1">
      <selection activeCell="A23" sqref="A23"/>
    </sheetView>
  </sheetViews>
  <sheetFormatPr defaultColWidth="9.140625" defaultRowHeight="12.75"/>
  <cols>
    <col min="1" max="1" width="7.421875" style="0" customWidth="1"/>
    <col min="2" max="2" width="27.00390625" style="0" customWidth="1"/>
    <col min="3" max="3" width="10.8515625" style="0" customWidth="1"/>
    <col min="4" max="4" width="11.28125" style="0" bestFit="1" customWidth="1"/>
    <col min="5" max="5" width="23.28125" style="0" customWidth="1"/>
    <col min="6" max="6" width="11.00390625" style="1" customWidth="1"/>
    <col min="7" max="7" width="14.28125" style="1" customWidth="1"/>
    <col min="8" max="8" width="12.7109375" style="1" customWidth="1"/>
    <col min="9" max="9" width="12.8515625" style="1" customWidth="1"/>
    <col min="10" max="10" width="13.140625" style="1" customWidth="1"/>
    <col min="11" max="11" width="14.00390625" style="1" customWidth="1"/>
    <col min="12" max="12" width="11.8515625" style="1" customWidth="1"/>
    <col min="13" max="13" width="12.140625" style="1" customWidth="1"/>
    <col min="14" max="14" width="11.57421875" style="1" customWidth="1"/>
    <col min="15" max="15" width="11.140625" style="1" customWidth="1"/>
    <col min="16" max="16" width="11.7109375" style="1" customWidth="1"/>
    <col min="17" max="17" width="13.28125" style="1" customWidth="1"/>
    <col min="18" max="18" width="16.00390625" style="0" bestFit="1" customWidth="1"/>
    <col min="19" max="19" width="14.28125" style="0" bestFit="1" customWidth="1"/>
    <col min="20" max="20" width="11.140625" style="0" bestFit="1" customWidth="1"/>
    <col min="21" max="21" width="16.57421875" style="0" bestFit="1" customWidth="1"/>
  </cols>
  <sheetData>
    <row r="1" spans="2:18" ht="12.75">
      <c r="B1" t="s">
        <v>26</v>
      </c>
      <c r="R1" s="2"/>
    </row>
    <row r="2" spans="2:18" ht="12.75">
      <c r="B2" t="s">
        <v>0</v>
      </c>
      <c r="R2" s="2"/>
    </row>
    <row r="3" spans="2:18" ht="12.75">
      <c r="B3" s="65" t="s">
        <v>35</v>
      </c>
      <c r="R3" s="2"/>
    </row>
    <row r="4" spans="2:18" ht="12.75">
      <c r="B4" s="65" t="s">
        <v>36</v>
      </c>
      <c r="R4" s="2"/>
    </row>
    <row r="5" ht="12.75">
      <c r="R5" s="2"/>
    </row>
    <row r="6" spans="1:18" ht="12.75">
      <c r="A6" s="3"/>
      <c r="B6" s="3"/>
      <c r="G6" s="4" t="s">
        <v>1</v>
      </c>
      <c r="H6" s="4" t="s">
        <v>1</v>
      </c>
      <c r="K6" s="5"/>
      <c r="L6" s="6"/>
      <c r="M6" s="7"/>
      <c r="N6" s="7"/>
      <c r="O6" s="7"/>
      <c r="P6" s="7"/>
      <c r="Q6" s="7"/>
      <c r="R6" s="2"/>
    </row>
    <row r="7" spans="1:18" ht="12.75">
      <c r="A7" s="3"/>
      <c r="B7" s="3"/>
      <c r="G7" s="5"/>
      <c r="H7" s="5" t="s">
        <v>2</v>
      </c>
      <c r="I7" s="4" t="s">
        <v>1</v>
      </c>
      <c r="J7" s="4" t="s">
        <v>1</v>
      </c>
      <c r="K7" s="5"/>
      <c r="L7" s="190" t="s">
        <v>3</v>
      </c>
      <c r="M7" s="191"/>
      <c r="N7" s="191"/>
      <c r="O7" s="191"/>
      <c r="P7" s="191"/>
      <c r="Q7" s="192"/>
      <c r="R7" s="2"/>
    </row>
    <row r="8" spans="2:18" s="3" customFormat="1" ht="12.75">
      <c r="B8" s="8"/>
      <c r="C8" s="193" t="s">
        <v>4</v>
      </c>
      <c r="D8" s="19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9"/>
      <c r="M8" s="10"/>
      <c r="N8" s="10"/>
      <c r="O8" s="10"/>
      <c r="P8" s="10"/>
      <c r="Q8" s="10"/>
      <c r="R8" s="11"/>
    </row>
    <row r="9" spans="1:18" s="3" customFormat="1" ht="15">
      <c r="A9" s="8"/>
      <c r="B9" s="12" t="s">
        <v>11</v>
      </c>
      <c r="C9" s="12" t="s">
        <v>12</v>
      </c>
      <c r="D9" s="12" t="s">
        <v>13</v>
      </c>
      <c r="E9" s="12" t="s">
        <v>14</v>
      </c>
      <c r="F9" s="13" t="s">
        <v>15</v>
      </c>
      <c r="G9" s="14" t="s">
        <v>16</v>
      </c>
      <c r="H9" s="14" t="s">
        <v>17</v>
      </c>
      <c r="I9" s="14" t="s">
        <v>18</v>
      </c>
      <c r="J9" s="15" t="s">
        <v>19</v>
      </c>
      <c r="K9" s="14" t="s">
        <v>20</v>
      </c>
      <c r="L9" s="16" t="s">
        <v>21</v>
      </c>
      <c r="M9" s="17" t="s">
        <v>40</v>
      </c>
      <c r="N9" s="17" t="s">
        <v>27</v>
      </c>
      <c r="O9" s="17" t="s">
        <v>28</v>
      </c>
      <c r="P9" s="17" t="s">
        <v>29</v>
      </c>
      <c r="Q9" s="18" t="s">
        <v>5</v>
      </c>
      <c r="R9" s="54" t="s">
        <v>32</v>
      </c>
    </row>
    <row r="10" spans="3:21" ht="12.75">
      <c r="C10" s="19"/>
      <c r="D10" s="19"/>
      <c r="E10" s="20"/>
      <c r="K10" s="4"/>
      <c r="L10" s="29"/>
      <c r="M10" s="30"/>
      <c r="N10" s="30"/>
      <c r="O10" s="30"/>
      <c r="P10" s="30"/>
      <c r="Q10" s="31"/>
      <c r="R10" s="21"/>
      <c r="S10" s="1"/>
      <c r="T10" s="8"/>
      <c r="U10" s="1"/>
    </row>
    <row r="11" spans="2:21" ht="12.75">
      <c r="B11" t="s">
        <v>37</v>
      </c>
      <c r="C11" s="56">
        <v>40787</v>
      </c>
      <c r="D11" s="56">
        <v>41152</v>
      </c>
      <c r="E11" s="65" t="s">
        <v>41</v>
      </c>
      <c r="F11" s="32">
        <v>583865</v>
      </c>
      <c r="G11" s="32"/>
      <c r="H11" s="1">
        <v>0</v>
      </c>
      <c r="I11" s="32">
        <v>72365</v>
      </c>
      <c r="J11" s="1">
        <f>F11-I11-S11</f>
        <v>414189.1666666667</v>
      </c>
      <c r="K11" s="43">
        <f>F11-G11-H11-I11-J11</f>
        <v>97310.83333333331</v>
      </c>
      <c r="L11" s="33">
        <f>1618+5573+10735+9787</f>
        <v>27713</v>
      </c>
      <c r="M11" s="34">
        <v>62300.49999999999</v>
      </c>
      <c r="N11" s="34">
        <v>7297.333333333336</v>
      </c>
      <c r="O11" s="34"/>
      <c r="P11" s="34"/>
      <c r="Q11" s="35">
        <f>SUM(L11:P11)</f>
        <v>97310.83333333334</v>
      </c>
      <c r="R11" s="33">
        <f>K11-Q11</f>
        <v>0</v>
      </c>
      <c r="S11" s="1">
        <f>F11/12*2</f>
        <v>97310.83333333333</v>
      </c>
      <c r="T11" s="36"/>
      <c r="U11" s="37"/>
    </row>
    <row r="12" spans="3:21" ht="12.75">
      <c r="C12" s="56"/>
      <c r="D12" s="56"/>
      <c r="E12" s="20"/>
      <c r="F12" s="32"/>
      <c r="G12" s="32"/>
      <c r="H12" s="32"/>
      <c r="I12" s="32"/>
      <c r="J12" s="32"/>
      <c r="K12" s="36"/>
      <c r="L12" s="33"/>
      <c r="M12" s="34"/>
      <c r="N12" s="34"/>
      <c r="O12" s="34"/>
      <c r="P12" s="34"/>
      <c r="Q12" s="35">
        <f>SUM(L12:P12)</f>
        <v>0</v>
      </c>
      <c r="R12" s="33"/>
      <c r="S12" s="32"/>
      <c r="T12" s="36"/>
      <c r="U12" s="37"/>
    </row>
    <row r="13" spans="2:21" ht="15">
      <c r="B13" t="s">
        <v>37</v>
      </c>
      <c r="C13" s="56">
        <v>41153</v>
      </c>
      <c r="D13" s="56">
        <v>41517</v>
      </c>
      <c r="E13" t="s">
        <v>38</v>
      </c>
      <c r="F13" s="38">
        <v>355252</v>
      </c>
      <c r="G13" s="39">
        <v>0</v>
      </c>
      <c r="H13" s="39">
        <f>F13*0.166667</f>
        <v>59208.785084</v>
      </c>
      <c r="I13" s="38">
        <v>0</v>
      </c>
      <c r="J13" s="38">
        <v>0</v>
      </c>
      <c r="K13" s="39">
        <f>F13-G13-H13-I13-J13</f>
        <v>296043.214916</v>
      </c>
      <c r="L13" s="40">
        <v>219457</v>
      </c>
      <c r="M13" s="41">
        <v>54384</v>
      </c>
      <c r="N13" s="41">
        <v>22202.158405000002</v>
      </c>
      <c r="O13" s="41">
        <v>0</v>
      </c>
      <c r="P13" s="41">
        <v>0</v>
      </c>
      <c r="Q13" s="42">
        <f>SUM(L13:P13)</f>
        <v>296043.158405</v>
      </c>
      <c r="R13" s="33">
        <f>K13-Q13</f>
        <v>0.05651100003160536</v>
      </c>
      <c r="S13" s="32"/>
      <c r="T13" s="36"/>
      <c r="U13" s="37"/>
    </row>
    <row r="14" spans="3:21" ht="12.75">
      <c r="C14" s="56"/>
      <c r="D14" s="24"/>
      <c r="E14" s="20"/>
      <c r="F14" s="32"/>
      <c r="G14" s="32"/>
      <c r="H14" s="32"/>
      <c r="I14" s="32"/>
      <c r="J14" s="32"/>
      <c r="K14" s="43"/>
      <c r="L14" s="33"/>
      <c r="M14" s="34"/>
      <c r="N14" s="34"/>
      <c r="O14" s="34"/>
      <c r="P14" s="34"/>
      <c r="Q14" s="35"/>
      <c r="R14" s="44"/>
      <c r="S14" s="32"/>
      <c r="T14" s="36"/>
      <c r="U14" s="32"/>
    </row>
    <row r="15" spans="3:21" ht="12.75">
      <c r="C15" s="57"/>
      <c r="F15" s="32"/>
      <c r="G15" s="32"/>
      <c r="H15" s="32"/>
      <c r="I15" s="45" t="s">
        <v>22</v>
      </c>
      <c r="J15" s="32"/>
      <c r="K15" s="43">
        <f aca="true" t="shared" si="0" ref="K15:Q15">SUM(K10:K13)</f>
        <v>393354.04824933334</v>
      </c>
      <c r="L15" s="44">
        <f t="shared" si="0"/>
        <v>247170</v>
      </c>
      <c r="M15" s="46">
        <f t="shared" si="0"/>
        <v>116684.5</v>
      </c>
      <c r="N15" s="46">
        <f t="shared" si="0"/>
        <v>29499.491738333338</v>
      </c>
      <c r="O15" s="46">
        <f t="shared" si="0"/>
        <v>0</v>
      </c>
      <c r="P15" s="46">
        <f t="shared" si="0"/>
        <v>0</v>
      </c>
      <c r="Q15" s="47">
        <f t="shared" si="0"/>
        <v>393353.99173833337</v>
      </c>
      <c r="R15" s="33">
        <f>K15-Q15</f>
        <v>0.0565109999733977</v>
      </c>
      <c r="S15" s="32"/>
      <c r="T15" s="32"/>
      <c r="U15" s="48"/>
    </row>
    <row r="16" spans="3:21" ht="12.75">
      <c r="C16" s="57"/>
      <c r="F16" s="32"/>
      <c r="G16" s="32"/>
      <c r="H16" s="32"/>
      <c r="I16" s="45"/>
      <c r="J16" s="32"/>
      <c r="K16" s="32"/>
      <c r="L16" s="44"/>
      <c r="M16" s="46"/>
      <c r="N16" s="46"/>
      <c r="O16" s="46"/>
      <c r="P16" s="46"/>
      <c r="Q16" s="35">
        <f>SUM(L16:P16)</f>
        <v>0</v>
      </c>
      <c r="R16" s="44"/>
      <c r="S16" s="32"/>
      <c r="T16" s="32"/>
      <c r="U16" s="32"/>
    </row>
    <row r="17" spans="3:21" ht="15">
      <c r="C17" s="57"/>
      <c r="F17" s="32"/>
      <c r="G17" s="32"/>
      <c r="H17" s="32"/>
      <c r="I17" s="45" t="s">
        <v>23</v>
      </c>
      <c r="J17" s="36" t="s">
        <v>24</v>
      </c>
      <c r="K17" s="39">
        <v>97311</v>
      </c>
      <c r="L17" s="40">
        <v>18334</v>
      </c>
      <c r="M17" s="41">
        <v>72104</v>
      </c>
      <c r="N17" s="41">
        <v>6873</v>
      </c>
      <c r="O17" s="41">
        <v>0</v>
      </c>
      <c r="P17" s="41">
        <v>0</v>
      </c>
      <c r="Q17" s="42">
        <f>SUM(L17:P17)</f>
        <v>97311</v>
      </c>
      <c r="R17" s="33">
        <f>K17-Q17</f>
        <v>0</v>
      </c>
      <c r="S17" s="32"/>
      <c r="T17" s="32"/>
      <c r="U17" s="32"/>
    </row>
    <row r="18" spans="6:21" ht="12.75">
      <c r="F18" s="32"/>
      <c r="G18" s="32"/>
      <c r="H18" s="32"/>
      <c r="I18" s="45"/>
      <c r="J18" s="32"/>
      <c r="K18" s="32"/>
      <c r="L18" s="44"/>
      <c r="M18" s="46"/>
      <c r="N18" s="46"/>
      <c r="O18" s="46"/>
      <c r="P18" s="46"/>
      <c r="Q18" s="47"/>
      <c r="R18" s="44"/>
      <c r="S18" s="32"/>
      <c r="T18" s="32"/>
      <c r="U18" s="32"/>
    </row>
    <row r="19" spans="6:21" ht="15">
      <c r="F19" s="32"/>
      <c r="G19" s="32"/>
      <c r="H19" s="32"/>
      <c r="I19" s="45" t="s">
        <v>25</v>
      </c>
      <c r="J19" s="32"/>
      <c r="K19" s="49">
        <f>SUM(K15-K17)</f>
        <v>296043.04824933334</v>
      </c>
      <c r="L19" s="50">
        <f>L15-L17</f>
        <v>228836</v>
      </c>
      <c r="M19" s="51">
        <f>M15-M17</f>
        <v>44580.5</v>
      </c>
      <c r="N19" s="51">
        <f>N15-N17</f>
        <v>22626.491738333338</v>
      </c>
      <c r="O19" s="51">
        <f>O15-O17</f>
        <v>0</v>
      </c>
      <c r="P19" s="51">
        <f>P15-P17</f>
        <v>0</v>
      </c>
      <c r="Q19" s="52">
        <f>Q15-Q16-Q17</f>
        <v>296042.99173833337</v>
      </c>
      <c r="R19" s="33">
        <f>K19-Q19</f>
        <v>0.0565109999733977</v>
      </c>
      <c r="S19" s="32"/>
      <c r="T19" s="32"/>
      <c r="U19" s="32"/>
    </row>
    <row r="20" spans="17:18" ht="12.75">
      <c r="Q20" s="7"/>
      <c r="R20" s="25"/>
    </row>
    <row r="21" spans="3:21" ht="12.75">
      <c r="C21" s="28"/>
      <c r="K21" s="22"/>
      <c r="M21" s="22"/>
      <c r="N21" s="22"/>
      <c r="O21" s="22"/>
      <c r="P21" s="22"/>
      <c r="Q21" s="22"/>
      <c r="R21" s="7"/>
      <c r="S21" s="7"/>
      <c r="T21" s="26"/>
      <c r="U21" s="1"/>
    </row>
    <row r="22" spans="2:18" ht="18.75" customHeight="1">
      <c r="B22" s="58" t="s">
        <v>30</v>
      </c>
      <c r="C22" s="58"/>
      <c r="D22" s="58"/>
      <c r="E22" s="58"/>
      <c r="F22" s="58"/>
      <c r="G22" s="59"/>
      <c r="R22" s="25"/>
    </row>
    <row r="23" spans="2:18" ht="87.75" customHeight="1">
      <c r="B23" s="194" t="s">
        <v>39</v>
      </c>
      <c r="C23" s="194"/>
      <c r="D23" s="194"/>
      <c r="E23" s="194"/>
      <c r="F23" s="194"/>
      <c r="G23" s="194"/>
      <c r="R23" s="25"/>
    </row>
    <row r="24" spans="2:18" ht="15">
      <c r="B24" s="60" t="s">
        <v>31</v>
      </c>
      <c r="C24" s="61">
        <f>F13*16.6667%</f>
        <v>59208.785083999996</v>
      </c>
      <c r="D24" s="58"/>
      <c r="E24" s="58"/>
      <c r="F24" s="59"/>
      <c r="G24" s="59"/>
      <c r="L24" s="23"/>
      <c r="Q24" s="7"/>
      <c r="R24" s="25"/>
    </row>
    <row r="25" spans="2:18" ht="12.75">
      <c r="B25" s="53"/>
      <c r="K25" s="7"/>
      <c r="L25" s="7"/>
      <c r="M25" s="7"/>
      <c r="N25" s="7"/>
      <c r="O25" s="7"/>
      <c r="P25" s="7"/>
      <c r="Q25" s="7"/>
      <c r="R25" s="25"/>
    </row>
    <row r="26" spans="2:5" ht="15">
      <c r="B26" s="62"/>
      <c r="C26" s="55"/>
      <c r="D26" s="63" t="s">
        <v>34</v>
      </c>
      <c r="E26" s="63" t="s">
        <v>15</v>
      </c>
    </row>
    <row r="27" spans="2:5" ht="15">
      <c r="B27" s="62" t="s">
        <v>33</v>
      </c>
      <c r="C27" s="62"/>
      <c r="D27" s="62"/>
      <c r="E27" s="55"/>
    </row>
    <row r="28" spans="2:5" ht="15">
      <c r="B28" s="62"/>
      <c r="C28" s="62"/>
      <c r="D28" s="62"/>
      <c r="E28" s="55"/>
    </row>
    <row r="29" spans="2:5" ht="15">
      <c r="B29" s="62"/>
      <c r="C29" s="64"/>
      <c r="D29" s="62"/>
      <c r="E29" s="55"/>
    </row>
    <row r="30" spans="1:2" ht="12.75">
      <c r="A30" s="3"/>
      <c r="B30" s="3"/>
    </row>
    <row r="31" spans="1:2" ht="12.75">
      <c r="A31" s="3"/>
      <c r="B31" s="3"/>
    </row>
    <row r="32" spans="2:17" s="3" customFormat="1" ht="11.25" customHeight="1">
      <c r="B32" s="8"/>
      <c r="C32" s="193"/>
      <c r="D32" s="193"/>
      <c r="F32" s="6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12.75">
      <c r="A33" s="8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3:20" ht="12.75">
      <c r="C34" s="24"/>
      <c r="D34" s="24"/>
      <c r="E34" s="20"/>
      <c r="R34" s="23"/>
      <c r="S34" s="1"/>
      <c r="T34" s="8"/>
    </row>
    <row r="35" spans="3:20" ht="12.75">
      <c r="C35" s="24"/>
      <c r="D35" s="24"/>
      <c r="E35" s="20"/>
      <c r="R35" s="1"/>
      <c r="S35" s="1"/>
      <c r="T35" s="27"/>
    </row>
  </sheetData>
  <sheetProtection/>
  <mergeCells count="4">
    <mergeCell ref="L7:Q7"/>
    <mergeCell ref="C8:D8"/>
    <mergeCell ref="C32:D32"/>
    <mergeCell ref="B23:G23"/>
  </mergeCells>
  <printOptions gridLines="1" horizontalCentered="1"/>
  <pageMargins left="0.17" right="0.13" top="1" bottom="1" header="0.5" footer="0.5"/>
  <pageSetup fitToHeight="1" fitToWidth="1" horizontalDpi="1200" verticalDpi="1200" orientation="landscape" scale="6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0.28125" style="89" customWidth="1"/>
    <col min="2" max="2" width="7.8515625" style="89" customWidth="1"/>
    <col min="3" max="3" width="13.8515625" style="89" customWidth="1"/>
    <col min="4" max="4" width="13.140625" style="89" customWidth="1"/>
    <col min="5" max="5" width="14.140625" style="89" customWidth="1"/>
    <col min="6" max="6" width="13.140625" style="89" customWidth="1"/>
    <col min="7" max="7" width="15.00390625" style="89" customWidth="1"/>
    <col min="8" max="8" width="13.421875" style="89" customWidth="1"/>
    <col min="9" max="9" width="17.140625" style="89" customWidth="1"/>
    <col min="10" max="10" width="14.140625" style="89" customWidth="1"/>
    <col min="11" max="11" width="12.8515625" style="89" customWidth="1"/>
    <col min="12" max="13" width="12.00390625" style="89" customWidth="1"/>
    <col min="14" max="14" width="12.7109375" style="89" customWidth="1"/>
    <col min="15" max="16384" width="9.140625" style="89" customWidth="1"/>
  </cols>
  <sheetData>
    <row r="1" spans="1:12" ht="15">
      <c r="A1" s="88" t="s">
        <v>26</v>
      </c>
      <c r="B1" s="88"/>
      <c r="C1" s="88"/>
      <c r="D1" s="88"/>
      <c r="E1" s="88"/>
      <c r="F1" s="88" t="s">
        <v>10</v>
      </c>
      <c r="G1" s="88">
        <v>2013</v>
      </c>
      <c r="H1" s="88"/>
      <c r="I1" s="88"/>
      <c r="J1" s="88"/>
      <c r="K1" s="88"/>
      <c r="L1" s="88"/>
    </row>
    <row r="2" spans="1:12" ht="15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8" t="s">
        <v>64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>
      <c r="A4" s="88" t="s">
        <v>114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">
      <c r="A5" s="88"/>
      <c r="B5" s="88"/>
      <c r="C5" s="90"/>
      <c r="D5" s="90"/>
      <c r="E5" s="90" t="s">
        <v>1</v>
      </c>
      <c r="F5" s="90" t="s">
        <v>66</v>
      </c>
      <c r="G5" s="90"/>
      <c r="H5" s="90" t="s">
        <v>67</v>
      </c>
      <c r="I5" s="90"/>
      <c r="J5" s="91"/>
      <c r="K5" s="90"/>
      <c r="L5" s="90"/>
    </row>
    <row r="6" spans="1:14" ht="15">
      <c r="A6" s="88"/>
      <c r="B6" s="88"/>
      <c r="C6" s="90" t="s">
        <v>68</v>
      </c>
      <c r="D6" s="90" t="s">
        <v>69</v>
      </c>
      <c r="E6" s="90" t="s">
        <v>9</v>
      </c>
      <c r="F6" s="90" t="s">
        <v>71</v>
      </c>
      <c r="G6" s="90" t="s">
        <v>67</v>
      </c>
      <c r="H6" s="90" t="s">
        <v>72</v>
      </c>
      <c r="I6" s="90" t="s">
        <v>66</v>
      </c>
      <c r="J6" s="91" t="s">
        <v>73</v>
      </c>
      <c r="K6" s="90"/>
      <c r="L6" s="90"/>
      <c r="M6" s="92"/>
      <c r="N6" s="92"/>
    </row>
    <row r="7" spans="1:14" ht="15">
      <c r="A7" s="93" t="s">
        <v>74</v>
      </c>
      <c r="B7" s="93" t="s">
        <v>75</v>
      </c>
      <c r="C7" s="93" t="s">
        <v>15</v>
      </c>
      <c r="D7" s="93" t="s">
        <v>18</v>
      </c>
      <c r="E7" s="93" t="s">
        <v>19</v>
      </c>
      <c r="F7" s="93" t="s">
        <v>115</v>
      </c>
      <c r="G7" s="93" t="s">
        <v>77</v>
      </c>
      <c r="H7" s="93" t="s">
        <v>78</v>
      </c>
      <c r="I7" s="94" t="s">
        <v>79</v>
      </c>
      <c r="J7" s="95" t="s">
        <v>80</v>
      </c>
      <c r="K7" s="93"/>
      <c r="L7" s="93"/>
      <c r="M7" s="96"/>
      <c r="N7" s="97"/>
    </row>
    <row r="8" spans="1:12" ht="15">
      <c r="A8" s="88"/>
      <c r="B8" s="88"/>
      <c r="C8" s="88"/>
      <c r="D8" s="88"/>
      <c r="E8" s="90"/>
      <c r="F8" s="90"/>
      <c r="G8" s="88"/>
      <c r="H8" s="88"/>
      <c r="I8" s="88"/>
      <c r="J8" s="91"/>
      <c r="K8" s="88"/>
      <c r="L8" s="98"/>
    </row>
    <row r="9" spans="1:14" ht="16.5">
      <c r="A9" s="88" t="s">
        <v>81</v>
      </c>
      <c r="B9" s="99" t="s">
        <v>116</v>
      </c>
      <c r="C9" s="100">
        <v>155141</v>
      </c>
      <c r="D9" s="100">
        <f>12228.54+9269</f>
        <v>21497.54</v>
      </c>
      <c r="E9" s="100">
        <f>C9-D9-F9</f>
        <v>107786.62666666666</v>
      </c>
      <c r="F9" s="100">
        <f>C9/12*2</f>
        <v>25856.833333333332</v>
      </c>
      <c r="G9" s="100">
        <f>27713-F9</f>
        <v>1856.1666666666679</v>
      </c>
      <c r="H9" s="100">
        <v>0</v>
      </c>
      <c r="I9" s="101">
        <f>+F9+H9+G9</f>
        <v>27713</v>
      </c>
      <c r="J9" s="102">
        <f>I9</f>
        <v>27713</v>
      </c>
      <c r="K9" s="103"/>
      <c r="L9" s="103"/>
      <c r="M9" s="104"/>
      <c r="N9" s="105"/>
    </row>
    <row r="10" spans="1:14" ht="15">
      <c r="A10" s="88"/>
      <c r="B10" s="99"/>
      <c r="C10" s="106"/>
      <c r="D10" s="107"/>
      <c r="E10" s="107"/>
      <c r="F10" s="107"/>
      <c r="G10" s="107"/>
      <c r="H10" s="107"/>
      <c r="I10" s="107"/>
      <c r="J10" s="108"/>
      <c r="K10" s="109"/>
      <c r="L10" s="109"/>
      <c r="M10" s="110"/>
      <c r="N10" s="111"/>
    </row>
    <row r="11" spans="1:14" ht="15">
      <c r="A11" s="88" t="s">
        <v>85</v>
      </c>
      <c r="B11" s="113">
        <v>15</v>
      </c>
      <c r="C11" s="114">
        <v>21854</v>
      </c>
      <c r="D11" s="115">
        <v>5011.28</v>
      </c>
      <c r="E11" s="116">
        <f>C11-D11-F11</f>
        <v>13200.386666666667</v>
      </c>
      <c r="F11" s="112">
        <f>C11/12*2</f>
        <v>3642.3333333333335</v>
      </c>
      <c r="G11" s="112">
        <v>0</v>
      </c>
      <c r="H11" s="112">
        <v>0</v>
      </c>
      <c r="I11" s="112">
        <f>F11+G11+H11</f>
        <v>3642.3333333333335</v>
      </c>
      <c r="J11" s="108">
        <f>I11</f>
        <v>3642.3333333333335</v>
      </c>
      <c r="K11" s="109"/>
      <c r="L11" s="109"/>
      <c r="M11" s="110"/>
      <c r="N11" s="111"/>
    </row>
    <row r="12" spans="1:14" ht="15">
      <c r="A12" s="88"/>
      <c r="B12" s="99"/>
      <c r="C12" s="106"/>
      <c r="D12" s="117"/>
      <c r="E12" s="107"/>
      <c r="F12" s="107"/>
      <c r="G12" s="118"/>
      <c r="H12" s="118"/>
      <c r="I12" s="107"/>
      <c r="J12" s="108"/>
      <c r="K12" s="109"/>
      <c r="L12" s="109"/>
      <c r="M12" s="110"/>
      <c r="N12" s="111"/>
    </row>
    <row r="13" spans="1:14" ht="15">
      <c r="A13" s="88" t="s">
        <v>86</v>
      </c>
      <c r="B13" s="113">
        <v>15</v>
      </c>
      <c r="C13" s="119">
        <v>2900</v>
      </c>
      <c r="D13" s="116">
        <v>4.41</v>
      </c>
      <c r="E13" s="116">
        <f>C13-D13-F13</f>
        <v>2412.2566666666667</v>
      </c>
      <c r="F13" s="112">
        <f>C13/12*2</f>
        <v>483.3333333333333</v>
      </c>
      <c r="G13" s="107">
        <v>0</v>
      </c>
      <c r="H13" s="107">
        <v>0</v>
      </c>
      <c r="I13" s="107">
        <f>F13+G13+H13</f>
        <v>483.3333333333333</v>
      </c>
      <c r="J13" s="108">
        <f>I13</f>
        <v>483.3333333333333</v>
      </c>
      <c r="K13" s="109"/>
      <c r="L13" s="109"/>
      <c r="M13" s="110"/>
      <c r="N13" s="111"/>
    </row>
    <row r="14" spans="1:14" ht="15">
      <c r="A14" s="88"/>
      <c r="B14" s="99"/>
      <c r="C14" s="119"/>
      <c r="D14" s="116"/>
      <c r="E14" s="107"/>
      <c r="F14" s="107"/>
      <c r="G14" s="107"/>
      <c r="H14" s="107"/>
      <c r="I14" s="107"/>
      <c r="J14" s="108"/>
      <c r="K14" s="109"/>
      <c r="L14" s="109"/>
      <c r="M14" s="110"/>
      <c r="N14" s="111"/>
    </row>
    <row r="15" spans="1:14" ht="15">
      <c r="A15" s="88" t="s">
        <v>87</v>
      </c>
      <c r="B15" s="113">
        <v>15</v>
      </c>
      <c r="C15" s="119">
        <v>0</v>
      </c>
      <c r="D15" s="116">
        <v>0</v>
      </c>
      <c r="E15" s="116">
        <v>0</v>
      </c>
      <c r="F15" s="112">
        <f>SUM(C15:E15)</f>
        <v>0</v>
      </c>
      <c r="G15" s="107">
        <v>0</v>
      </c>
      <c r="H15" s="107">
        <v>0</v>
      </c>
      <c r="I15" s="107">
        <f>F15+G15+H15</f>
        <v>0</v>
      </c>
      <c r="J15" s="108">
        <v>0</v>
      </c>
      <c r="K15" s="109"/>
      <c r="L15" s="109"/>
      <c r="M15" s="110"/>
      <c r="N15" s="111"/>
    </row>
    <row r="16" spans="1:14" ht="15">
      <c r="A16" s="88"/>
      <c r="B16" s="99"/>
      <c r="C16" s="119"/>
      <c r="D16" s="116"/>
      <c r="E16" s="107"/>
      <c r="F16" s="107"/>
      <c r="G16" s="107"/>
      <c r="H16" s="107"/>
      <c r="I16" s="107"/>
      <c r="J16" s="108"/>
      <c r="K16" s="109"/>
      <c r="L16" s="109"/>
      <c r="M16" s="110"/>
      <c r="N16" s="111"/>
    </row>
    <row r="17" spans="1:14" ht="15">
      <c r="A17" s="88" t="s">
        <v>88</v>
      </c>
      <c r="B17" s="113">
        <v>15</v>
      </c>
      <c r="C17" s="119">
        <v>345923</v>
      </c>
      <c r="D17" s="116">
        <v>40646.59</v>
      </c>
      <c r="E17" s="116">
        <f>C17-D17-F17</f>
        <v>247622.5766666667</v>
      </c>
      <c r="F17" s="112">
        <f>C17/12*2</f>
        <v>57653.833333333336</v>
      </c>
      <c r="G17" s="116">
        <v>0</v>
      </c>
      <c r="H17" s="116">
        <v>0</v>
      </c>
      <c r="I17" s="107">
        <f>F17+G17+H17</f>
        <v>57653.833333333336</v>
      </c>
      <c r="J17" s="108">
        <f>I17</f>
        <v>57653.833333333336</v>
      </c>
      <c r="K17" s="109"/>
      <c r="L17" s="109"/>
      <c r="M17" s="110"/>
      <c r="N17" s="111"/>
    </row>
    <row r="18" spans="1:14" ht="15">
      <c r="A18" s="88"/>
      <c r="B18" s="99"/>
      <c r="C18" s="119"/>
      <c r="D18" s="116"/>
      <c r="E18" s="107"/>
      <c r="F18" s="107"/>
      <c r="G18" s="107"/>
      <c r="H18" s="107"/>
      <c r="I18" s="107"/>
      <c r="J18" s="108"/>
      <c r="K18" s="109"/>
      <c r="L18" s="109"/>
      <c r="M18" s="110"/>
      <c r="N18" s="111"/>
    </row>
    <row r="19" spans="1:14" ht="16.5">
      <c r="A19" s="88" t="s">
        <v>89</v>
      </c>
      <c r="B19" s="113">
        <v>15</v>
      </c>
      <c r="C19" s="120">
        <v>19292</v>
      </c>
      <c r="D19" s="100">
        <v>803.11</v>
      </c>
      <c r="E19" s="100">
        <f>C19-D19-F19</f>
        <v>15273.556666666665</v>
      </c>
      <c r="F19" s="121">
        <f>C19/12*2</f>
        <v>3215.3333333333335</v>
      </c>
      <c r="G19" s="122">
        <f>-G9-G25</f>
        <v>-2694.166666666668</v>
      </c>
      <c r="H19" s="122">
        <v>0</v>
      </c>
      <c r="I19" s="122">
        <f>F19+G19+H19</f>
        <v>521.1666666666656</v>
      </c>
      <c r="J19" s="123">
        <f>I19</f>
        <v>521.1666666666656</v>
      </c>
      <c r="K19" s="109"/>
      <c r="L19" s="109"/>
      <c r="M19" s="110"/>
      <c r="N19" s="111"/>
    </row>
    <row r="20" spans="1:14" ht="15">
      <c r="A20" s="88"/>
      <c r="B20" s="99"/>
      <c r="C20" s="119"/>
      <c r="D20" s="116"/>
      <c r="E20" s="107"/>
      <c r="F20" s="107"/>
      <c r="G20" s="107"/>
      <c r="H20" s="107"/>
      <c r="I20" s="107"/>
      <c r="J20" s="108"/>
      <c r="K20" s="109"/>
      <c r="L20" s="109"/>
      <c r="M20" s="110"/>
      <c r="N20" s="111"/>
    </row>
    <row r="21" spans="1:13" ht="16.5">
      <c r="A21" s="88" t="s">
        <v>90</v>
      </c>
      <c r="B21" s="99"/>
      <c r="C21" s="100">
        <f aca="true" t="shared" si="0" ref="C21:J21">SUM(C11:C20)</f>
        <v>389969</v>
      </c>
      <c r="D21" s="100">
        <f t="shared" si="0"/>
        <v>46465.39</v>
      </c>
      <c r="E21" s="100">
        <f t="shared" si="0"/>
        <v>278508.7766666667</v>
      </c>
      <c r="F21" s="100">
        <f t="shared" si="0"/>
        <v>64994.833333333336</v>
      </c>
      <c r="G21" s="100">
        <f t="shared" si="0"/>
        <v>-2694.166666666668</v>
      </c>
      <c r="H21" s="100">
        <f t="shared" si="0"/>
        <v>0</v>
      </c>
      <c r="I21" s="100">
        <f t="shared" si="0"/>
        <v>62300.666666666664</v>
      </c>
      <c r="J21" s="123">
        <f t="shared" si="0"/>
        <v>62300.666666666664</v>
      </c>
      <c r="K21" s="109"/>
      <c r="L21" s="109"/>
      <c r="M21" s="110"/>
    </row>
    <row r="22" spans="1:13" ht="16.5">
      <c r="A22" s="88"/>
      <c r="B22" s="99"/>
      <c r="C22" s="124"/>
      <c r="D22" s="125"/>
      <c r="E22" s="100"/>
      <c r="F22" s="100"/>
      <c r="G22" s="125"/>
      <c r="H22" s="125"/>
      <c r="I22" s="101"/>
      <c r="J22" s="108"/>
      <c r="K22" s="109"/>
      <c r="L22" s="109"/>
      <c r="M22" s="110"/>
    </row>
    <row r="23" spans="1:13" ht="16.5">
      <c r="A23" s="88" t="s">
        <v>91</v>
      </c>
      <c r="B23" s="99" t="s">
        <v>92</v>
      </c>
      <c r="C23" s="100">
        <v>0</v>
      </c>
      <c r="D23" s="100">
        <v>0</v>
      </c>
      <c r="E23" s="100">
        <v>0</v>
      </c>
      <c r="F23" s="126">
        <f>SUM(C23:E23)</f>
        <v>0</v>
      </c>
      <c r="G23" s="100">
        <v>0</v>
      </c>
      <c r="H23" s="100">
        <v>0</v>
      </c>
      <c r="I23" s="100">
        <f>F23+G23+H23</f>
        <v>0</v>
      </c>
      <c r="J23" s="127">
        <f>I23</f>
        <v>0</v>
      </c>
      <c r="K23" s="109"/>
      <c r="L23" s="109"/>
      <c r="M23" s="110"/>
    </row>
    <row r="24" spans="1:13" ht="16.5">
      <c r="A24" s="88"/>
      <c r="B24" s="99"/>
      <c r="C24" s="100"/>
      <c r="D24" s="100"/>
      <c r="E24" s="100"/>
      <c r="F24" s="100"/>
      <c r="G24" s="100"/>
      <c r="H24" s="100"/>
      <c r="I24" s="101"/>
      <c r="J24" s="108"/>
      <c r="K24" s="109"/>
      <c r="L24" s="109"/>
      <c r="M24" s="110"/>
    </row>
    <row r="25" spans="1:14" ht="16.5">
      <c r="A25" s="88" t="s">
        <v>93</v>
      </c>
      <c r="B25" s="99" t="s">
        <v>94</v>
      </c>
      <c r="C25" s="100">
        <v>38754</v>
      </c>
      <c r="D25" s="100">
        <v>4402.04</v>
      </c>
      <c r="E25" s="100">
        <f>C25/12*10-D25</f>
        <v>27892.96</v>
      </c>
      <c r="F25" s="121">
        <f>C25-D25-E25</f>
        <v>6459</v>
      </c>
      <c r="G25" s="100">
        <v>838</v>
      </c>
      <c r="H25" s="100">
        <v>0</v>
      </c>
      <c r="I25" s="100">
        <f>F25+G25+H25</f>
        <v>7297</v>
      </c>
      <c r="J25" s="128">
        <f>I25</f>
        <v>7297</v>
      </c>
      <c r="K25" s="129"/>
      <c r="L25" s="103"/>
      <c r="M25" s="130"/>
      <c r="N25" s="105"/>
    </row>
    <row r="26" spans="1:13" ht="15">
      <c r="A26" s="88"/>
      <c r="B26" s="99"/>
      <c r="C26" s="107"/>
      <c r="D26" s="107"/>
      <c r="E26" s="107"/>
      <c r="F26" s="107"/>
      <c r="G26" s="107"/>
      <c r="H26" s="107"/>
      <c r="I26" s="107"/>
      <c r="J26" s="108"/>
      <c r="K26" s="109"/>
      <c r="L26" s="109"/>
      <c r="M26" s="110"/>
    </row>
    <row r="27" spans="1:13" ht="16.5">
      <c r="A27" s="88" t="s">
        <v>95</v>
      </c>
      <c r="B27" s="99" t="s">
        <v>96</v>
      </c>
      <c r="C27" s="100">
        <v>0</v>
      </c>
      <c r="D27" s="100">
        <v>0</v>
      </c>
      <c r="E27" s="100">
        <v>0</v>
      </c>
      <c r="F27" s="121">
        <f>SUM(C27:E27)</f>
        <v>0</v>
      </c>
      <c r="G27" s="100">
        <v>0</v>
      </c>
      <c r="H27" s="100">
        <v>0</v>
      </c>
      <c r="I27" s="100">
        <f>F27+G27+H27</f>
        <v>0</v>
      </c>
      <c r="J27" s="123">
        <f>I27</f>
        <v>0</v>
      </c>
      <c r="K27" s="109"/>
      <c r="L27" s="109"/>
      <c r="M27" s="110"/>
    </row>
    <row r="28" spans="1:13" ht="15">
      <c r="A28" s="88"/>
      <c r="B28" s="99"/>
      <c r="C28" s="107"/>
      <c r="D28" s="107"/>
      <c r="E28" s="107"/>
      <c r="F28" s="107"/>
      <c r="G28" s="107"/>
      <c r="H28" s="107"/>
      <c r="I28" s="107"/>
      <c r="J28" s="108"/>
      <c r="K28" s="109"/>
      <c r="L28" s="109"/>
      <c r="M28" s="110"/>
    </row>
    <row r="29" spans="1:13" ht="16.5">
      <c r="A29" s="88" t="s">
        <v>97</v>
      </c>
      <c r="B29" s="99" t="s">
        <v>98</v>
      </c>
      <c r="C29" s="100">
        <v>0</v>
      </c>
      <c r="D29" s="100">
        <v>0</v>
      </c>
      <c r="E29" s="100">
        <v>0</v>
      </c>
      <c r="F29" s="126">
        <f>SUM(C29:E29)</f>
        <v>0</v>
      </c>
      <c r="G29" s="100">
        <v>0</v>
      </c>
      <c r="H29" s="100">
        <v>0</v>
      </c>
      <c r="I29" s="100">
        <f>F29+G29+H29</f>
        <v>0</v>
      </c>
      <c r="J29" s="123">
        <f>I29</f>
        <v>0</v>
      </c>
      <c r="K29" s="109"/>
      <c r="L29" s="109"/>
      <c r="M29" s="110"/>
    </row>
    <row r="30" spans="1:13" ht="16.5">
      <c r="A30" s="131"/>
      <c r="B30" s="99"/>
      <c r="C30" s="107"/>
      <c r="D30" s="107"/>
      <c r="E30" s="100"/>
      <c r="F30" s="100"/>
      <c r="G30" s="107"/>
      <c r="H30" s="107"/>
      <c r="I30" s="100"/>
      <c r="J30" s="108"/>
      <c r="K30" s="109"/>
      <c r="L30" s="109"/>
      <c r="M30" s="110"/>
    </row>
    <row r="31" spans="1:13" ht="16.5">
      <c r="A31" s="131" t="s">
        <v>99</v>
      </c>
      <c r="B31" s="99" t="s">
        <v>100</v>
      </c>
      <c r="C31" s="100">
        <v>0</v>
      </c>
      <c r="D31" s="100">
        <v>0</v>
      </c>
      <c r="E31" s="100">
        <v>0</v>
      </c>
      <c r="F31" s="126">
        <f>SUM(C31:E31)</f>
        <v>0</v>
      </c>
      <c r="G31" s="132">
        <v>0</v>
      </c>
      <c r="H31" s="132">
        <v>0</v>
      </c>
      <c r="I31" s="100">
        <f>F31+G31+H31</f>
        <v>0</v>
      </c>
      <c r="J31" s="127">
        <v>0</v>
      </c>
      <c r="K31" s="109"/>
      <c r="L31" s="109"/>
      <c r="M31" s="110"/>
    </row>
    <row r="32" spans="1:13" ht="15">
      <c r="A32" s="88"/>
      <c r="B32" s="99"/>
      <c r="C32" s="107"/>
      <c r="D32" s="107"/>
      <c r="E32" s="107"/>
      <c r="F32" s="107"/>
      <c r="G32" s="107"/>
      <c r="H32" s="107"/>
      <c r="I32" s="107"/>
      <c r="J32" s="108"/>
      <c r="K32" s="109"/>
      <c r="L32" s="109"/>
      <c r="M32" s="110"/>
    </row>
    <row r="33" spans="1:13" ht="16.5">
      <c r="A33" s="133" t="s">
        <v>101</v>
      </c>
      <c r="B33" s="88"/>
      <c r="C33" s="134">
        <f>+C9+C21+C23+C25+C27+C29+C31</f>
        <v>583864</v>
      </c>
      <c r="D33" s="134">
        <f>D9+D21+D25+D27+D29+D31+D23</f>
        <v>72364.96999999999</v>
      </c>
      <c r="E33" s="134">
        <f>E9+E21+E25+E27+E29+E31+E23</f>
        <v>414188.36333333334</v>
      </c>
      <c r="F33" s="134">
        <f>F9+F21+F25+F27+F29+F31+F23</f>
        <v>97310.66666666667</v>
      </c>
      <c r="G33" s="134">
        <f>G9+G21+G25+G23+G27+G29+G31</f>
        <v>0</v>
      </c>
      <c r="H33" s="134">
        <f>H9+H21+H25+H23+H27+H29+H31</f>
        <v>0</v>
      </c>
      <c r="I33" s="134">
        <f>I9+I21+I25+I23+I27+I29+I31</f>
        <v>97310.66666666666</v>
      </c>
      <c r="J33" s="135">
        <f>J9+J21+J25+J23+J27+J29+J31</f>
        <v>97310.66666666666</v>
      </c>
      <c r="K33" s="109" t="s">
        <v>102</v>
      </c>
      <c r="L33" s="109"/>
      <c r="M33" s="110"/>
    </row>
    <row r="34" spans="1:13" ht="15">
      <c r="A34" s="88"/>
      <c r="B34" s="88"/>
      <c r="C34" s="118"/>
      <c r="D34" s="118"/>
      <c r="E34" s="118"/>
      <c r="F34" s="118"/>
      <c r="G34" s="118"/>
      <c r="H34" s="118"/>
      <c r="I34" s="136"/>
      <c r="J34" s="137">
        <v>0.075</v>
      </c>
      <c r="K34" s="138" t="s">
        <v>103</v>
      </c>
      <c r="L34" s="138"/>
      <c r="M34" s="110"/>
    </row>
    <row r="35" spans="1:13" ht="15">
      <c r="A35" s="88"/>
      <c r="B35" s="88"/>
      <c r="C35" s="118"/>
      <c r="D35" s="118"/>
      <c r="E35" s="118"/>
      <c r="F35" s="118"/>
      <c r="G35" s="118"/>
      <c r="H35" s="118"/>
      <c r="I35" s="139"/>
      <c r="J35" s="140">
        <f>J33*J34-1</f>
        <v>7297.299999999999</v>
      </c>
      <c r="K35" s="141" t="s">
        <v>104</v>
      </c>
      <c r="L35" s="141"/>
      <c r="M35" s="110"/>
    </row>
    <row r="36" spans="1:13" ht="15">
      <c r="A36" s="88" t="s">
        <v>105</v>
      </c>
      <c r="B36" s="88"/>
      <c r="C36" s="119"/>
      <c r="D36" s="142">
        <f>+G17</f>
        <v>0</v>
      </c>
      <c r="E36" s="118"/>
      <c r="F36" s="118"/>
      <c r="G36" s="143"/>
      <c r="H36" s="118"/>
      <c r="I36" s="88"/>
      <c r="J36" s="144"/>
      <c r="K36" s="138"/>
      <c r="L36" s="138"/>
      <c r="M36" s="110"/>
    </row>
    <row r="37" spans="1:13" ht="15">
      <c r="A37" s="88" t="s">
        <v>106</v>
      </c>
      <c r="B37" s="88"/>
      <c r="C37" s="107"/>
      <c r="D37" s="145">
        <f>C33*0.25</f>
        <v>145966</v>
      </c>
      <c r="E37" s="146"/>
      <c r="F37" s="146"/>
      <c r="G37" s="118"/>
      <c r="H37" s="118"/>
      <c r="I37" s="136"/>
      <c r="J37" s="144">
        <f>F25</f>
        <v>6459</v>
      </c>
      <c r="K37" s="147" t="s">
        <v>107</v>
      </c>
      <c r="L37" s="148"/>
      <c r="M37" s="110"/>
    </row>
    <row r="38" spans="1:12" ht="15">
      <c r="A38" s="109" t="s">
        <v>108</v>
      </c>
      <c r="B38" s="88"/>
      <c r="C38" s="88"/>
      <c r="D38" s="149"/>
      <c r="E38" s="150"/>
      <c r="F38" s="150"/>
      <c r="G38" s="118"/>
      <c r="H38" s="118"/>
      <c r="I38" s="151"/>
      <c r="J38" s="152">
        <f>J35</f>
        <v>7297.299999999999</v>
      </c>
      <c r="K38" s="153" t="s">
        <v>109</v>
      </c>
      <c r="L38" s="154"/>
    </row>
    <row r="39" spans="1:12" ht="15">
      <c r="A39" s="88"/>
      <c r="B39" s="88"/>
      <c r="C39" s="88"/>
      <c r="D39" s="118"/>
      <c r="E39" s="106"/>
      <c r="F39" s="106"/>
      <c r="G39" s="118"/>
      <c r="H39" s="118"/>
      <c r="I39" s="136"/>
      <c r="J39" s="155">
        <f>J38-J37</f>
        <v>838.2999999999993</v>
      </c>
      <c r="K39" s="156" t="s">
        <v>110</v>
      </c>
      <c r="L39" s="136"/>
    </row>
    <row r="40" spans="1:12" ht="19.5">
      <c r="A40" s="157" t="s">
        <v>111</v>
      </c>
      <c r="C40" s="158" t="s">
        <v>112</v>
      </c>
      <c r="E40" s="159"/>
      <c r="F40" s="159"/>
      <c r="G40" s="111"/>
      <c r="H40" s="111"/>
      <c r="I40" s="160"/>
      <c r="J40" s="161"/>
      <c r="K40" s="160"/>
      <c r="L40" s="160"/>
    </row>
    <row r="41" spans="2:12" ht="15">
      <c r="B41" s="162"/>
      <c r="C41" s="111"/>
      <c r="D41" s="111"/>
      <c r="E41" s="163"/>
      <c r="F41" s="163"/>
      <c r="G41" s="111"/>
      <c r="H41" s="111"/>
      <c r="I41" s="164"/>
      <c r="J41" s="165"/>
      <c r="K41" s="164"/>
      <c r="L41" s="164"/>
    </row>
    <row r="42" spans="1:12" ht="15">
      <c r="A42" s="166"/>
      <c r="B42" s="162"/>
      <c r="C42" s="111"/>
      <c r="D42" s="165"/>
      <c r="E42" s="167"/>
      <c r="F42" s="165"/>
      <c r="G42" s="168"/>
      <c r="H42" s="168"/>
      <c r="I42" s="169"/>
      <c r="J42" s="170"/>
      <c r="K42" s="164"/>
      <c r="L42" s="164"/>
    </row>
    <row r="43" spans="1:12" ht="15.75">
      <c r="A43" s="166"/>
      <c r="B43" s="162"/>
      <c r="C43" s="171" t="s">
        <v>113</v>
      </c>
      <c r="D43" s="172"/>
      <c r="E43" s="172"/>
      <c r="F43" s="172"/>
      <c r="G43" s="172"/>
      <c r="H43" s="172"/>
      <c r="I43" s="172"/>
      <c r="J43" s="172"/>
      <c r="K43" s="173"/>
      <c r="L43" s="164"/>
    </row>
    <row r="44" spans="1:12" ht="16.5">
      <c r="A44" s="174"/>
      <c r="B44" s="175"/>
      <c r="C44" s="175"/>
      <c r="D44" s="176"/>
      <c r="E44" s="176"/>
      <c r="F44" s="177"/>
      <c r="G44" s="178"/>
      <c r="H44" s="179"/>
      <c r="I44" s="179"/>
      <c r="J44" s="180"/>
      <c r="K44" s="181"/>
      <c r="L44" s="181"/>
    </row>
    <row r="45" spans="1:12" ht="15">
      <c r="A45" s="166"/>
      <c r="D45" s="165"/>
      <c r="E45" s="165"/>
      <c r="F45" s="165"/>
      <c r="G45" s="168"/>
      <c r="H45" s="168"/>
      <c r="I45" s="169"/>
      <c r="K45" s="164"/>
      <c r="L45" s="164"/>
    </row>
    <row r="46" spans="1:12" ht="15">
      <c r="A46" s="166"/>
      <c r="D46" s="165"/>
      <c r="E46" s="165"/>
      <c r="F46" s="165"/>
      <c r="G46" s="182"/>
      <c r="H46" s="168"/>
      <c r="I46" s="169"/>
      <c r="K46" s="164"/>
      <c r="L46" s="164"/>
    </row>
    <row r="47" spans="1:12" ht="15">
      <c r="A47" s="166"/>
      <c r="D47" s="165"/>
      <c r="E47" s="165"/>
      <c r="F47" s="165"/>
      <c r="G47" s="168"/>
      <c r="H47" s="168"/>
      <c r="I47" s="169"/>
      <c r="J47" s="183"/>
      <c r="K47" s="184"/>
      <c r="L47" s="164"/>
    </row>
    <row r="48" spans="4:12" ht="33" customHeight="1">
      <c r="D48" s="165"/>
      <c r="E48" s="165"/>
      <c r="F48" s="165"/>
      <c r="G48" s="168"/>
      <c r="H48" s="168"/>
      <c r="I48" s="195"/>
      <c r="J48" s="196"/>
      <c r="K48" s="185"/>
      <c r="L48" s="183"/>
    </row>
    <row r="49" spans="4:12" ht="15">
      <c r="D49" s="169"/>
      <c r="E49" s="165"/>
      <c r="F49" s="165"/>
      <c r="G49" s="168"/>
      <c r="H49" s="168"/>
      <c r="I49" s="169"/>
      <c r="J49" s="183"/>
      <c r="K49" s="164"/>
      <c r="L49" s="183"/>
    </row>
    <row r="50" spans="4:12" ht="15">
      <c r="D50" s="186"/>
      <c r="E50" s="187"/>
      <c r="F50" s="187"/>
      <c r="G50" s="165"/>
      <c r="H50" s="165"/>
      <c r="I50" s="165"/>
      <c r="J50" s="164"/>
      <c r="K50" s="183"/>
      <c r="L50" s="183"/>
    </row>
    <row r="51" spans="4:12" ht="15">
      <c r="D51" s="186"/>
      <c r="E51" s="187"/>
      <c r="F51" s="187"/>
      <c r="G51" s="165"/>
      <c r="H51" s="165"/>
      <c r="I51" s="165"/>
      <c r="J51" s="164"/>
      <c r="K51" s="183"/>
      <c r="L51" s="183"/>
    </row>
    <row r="52" spans="1:12" ht="15">
      <c r="A52" s="166"/>
      <c r="D52" s="186"/>
      <c r="E52" s="187"/>
      <c r="F52" s="187"/>
      <c r="G52" s="169"/>
      <c r="H52" s="169"/>
      <c r="I52" s="169"/>
      <c r="J52" s="183"/>
      <c r="K52" s="183"/>
      <c r="L52" s="183"/>
    </row>
    <row r="53" spans="4:12" ht="15">
      <c r="D53" s="188"/>
      <c r="E53" s="189"/>
      <c r="F53" s="189"/>
      <c r="I53" s="183"/>
      <c r="J53" s="183"/>
      <c r="K53" s="183"/>
      <c r="L53" s="183"/>
    </row>
    <row r="54" spans="4:12" ht="15">
      <c r="D54" s="188"/>
      <c r="E54" s="189"/>
      <c r="F54" s="189"/>
      <c r="I54" s="183"/>
      <c r="J54" s="183"/>
      <c r="K54" s="183"/>
      <c r="L54" s="183"/>
    </row>
    <row r="55" spans="4:6" ht="15">
      <c r="D55" s="188"/>
      <c r="E55" s="189"/>
      <c r="F55" s="189"/>
    </row>
    <row r="56" spans="4:6" ht="15">
      <c r="D56" s="188"/>
      <c r="E56" s="189"/>
      <c r="F56" s="189"/>
    </row>
  </sheetData>
  <sheetProtection/>
  <mergeCells count="1">
    <mergeCell ref="I48:J48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0.28125" style="89" customWidth="1"/>
    <col min="2" max="2" width="4.57421875" style="89" bestFit="1" customWidth="1"/>
    <col min="3" max="3" width="13.8515625" style="89" customWidth="1"/>
    <col min="4" max="4" width="13.140625" style="89" customWidth="1"/>
    <col min="5" max="5" width="12.00390625" style="89" customWidth="1"/>
    <col min="6" max="6" width="13.140625" style="89" customWidth="1"/>
    <col min="7" max="7" width="15.00390625" style="89" customWidth="1"/>
    <col min="8" max="8" width="13.421875" style="89" customWidth="1"/>
    <col min="9" max="9" width="17.140625" style="89" customWidth="1"/>
    <col min="10" max="10" width="14.140625" style="89" customWidth="1"/>
    <col min="11" max="11" width="12.8515625" style="89" customWidth="1"/>
    <col min="12" max="13" width="12.00390625" style="89" customWidth="1"/>
    <col min="14" max="14" width="12.7109375" style="89" customWidth="1"/>
    <col min="15" max="16384" width="9.140625" style="89" customWidth="1"/>
  </cols>
  <sheetData>
    <row r="1" spans="1:12" ht="15">
      <c r="A1" s="88" t="s">
        <v>26</v>
      </c>
      <c r="B1" s="88"/>
      <c r="C1" s="88"/>
      <c r="D1" s="88"/>
      <c r="E1" s="88"/>
      <c r="F1" s="88" t="s">
        <v>10</v>
      </c>
      <c r="G1" s="88">
        <v>2013</v>
      </c>
      <c r="H1" s="88"/>
      <c r="I1" s="88"/>
      <c r="J1" s="88"/>
      <c r="K1" s="88"/>
      <c r="L1" s="88"/>
    </row>
    <row r="2" spans="1:12" ht="15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8" t="s">
        <v>64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>
      <c r="A4" s="88" t="s">
        <v>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">
      <c r="A5" s="88"/>
      <c r="B5" s="88"/>
      <c r="C5" s="90"/>
      <c r="D5" s="90"/>
      <c r="E5" s="90" t="s">
        <v>6</v>
      </c>
      <c r="F5" s="90" t="s">
        <v>66</v>
      </c>
      <c r="G5" s="90"/>
      <c r="H5" s="90" t="s">
        <v>67</v>
      </c>
      <c r="I5" s="90"/>
      <c r="J5" s="91"/>
      <c r="K5" s="90"/>
      <c r="L5" s="90"/>
    </row>
    <row r="6" spans="1:14" ht="15">
      <c r="A6" s="88"/>
      <c r="B6" s="88"/>
      <c r="C6" s="90" t="s">
        <v>68</v>
      </c>
      <c r="D6" s="90" t="s">
        <v>69</v>
      </c>
      <c r="E6" s="90" t="s">
        <v>70</v>
      </c>
      <c r="F6" s="90" t="s">
        <v>71</v>
      </c>
      <c r="G6" s="90" t="s">
        <v>67</v>
      </c>
      <c r="H6" s="90" t="s">
        <v>72</v>
      </c>
      <c r="I6" s="90" t="s">
        <v>66</v>
      </c>
      <c r="J6" s="91" t="s">
        <v>73</v>
      </c>
      <c r="K6" s="90"/>
      <c r="L6" s="90"/>
      <c r="M6" s="92"/>
      <c r="N6" s="92"/>
    </row>
    <row r="7" spans="1:14" ht="15">
      <c r="A7" s="93" t="s">
        <v>74</v>
      </c>
      <c r="B7" s="93" t="s">
        <v>75</v>
      </c>
      <c r="C7" s="93" t="s">
        <v>15</v>
      </c>
      <c r="D7" s="93" t="s">
        <v>18</v>
      </c>
      <c r="E7" s="93" t="s">
        <v>17</v>
      </c>
      <c r="F7" s="93" t="s">
        <v>76</v>
      </c>
      <c r="G7" s="93" t="s">
        <v>77</v>
      </c>
      <c r="H7" s="93" t="s">
        <v>78</v>
      </c>
      <c r="I7" s="94" t="s">
        <v>79</v>
      </c>
      <c r="J7" s="95" t="s">
        <v>80</v>
      </c>
      <c r="K7" s="93"/>
      <c r="L7" s="93"/>
      <c r="M7" s="96"/>
      <c r="N7" s="97"/>
    </row>
    <row r="8" spans="1:12" ht="15">
      <c r="A8" s="88"/>
      <c r="B8" s="88"/>
      <c r="C8" s="88"/>
      <c r="D8" s="88"/>
      <c r="E8" s="90"/>
      <c r="F8" s="90"/>
      <c r="G8" s="88"/>
      <c r="H8" s="88"/>
      <c r="I8" s="88"/>
      <c r="J8" s="91"/>
      <c r="K8" s="88"/>
      <c r="L8" s="98"/>
    </row>
    <row r="9" spans="1:14" ht="16.5">
      <c r="A9" s="88" t="s">
        <v>81</v>
      </c>
      <c r="B9" s="99" t="s">
        <v>82</v>
      </c>
      <c r="C9" s="100">
        <f>189375+57047</f>
        <v>246422</v>
      </c>
      <c r="D9" s="100">
        <v>0</v>
      </c>
      <c r="E9" s="100">
        <f>-C9*16.6667%</f>
        <v>-41070.415473999994</v>
      </c>
      <c r="F9" s="100">
        <f>SUM(C9:E9)</f>
        <v>205351.58452600002</v>
      </c>
      <c r="G9" s="100">
        <f>219457-F9</f>
        <v>14105.41547399998</v>
      </c>
      <c r="H9" s="100">
        <v>0</v>
      </c>
      <c r="I9" s="101">
        <f>+F9+H9+G9</f>
        <v>219457</v>
      </c>
      <c r="J9" s="102">
        <f>I9</f>
        <v>219457</v>
      </c>
      <c r="K9" s="103"/>
      <c r="L9" s="103"/>
      <c r="M9" s="104"/>
      <c r="N9" s="105"/>
    </row>
    <row r="10" spans="1:14" ht="15">
      <c r="A10" s="88"/>
      <c r="B10" s="99"/>
      <c r="C10" s="106"/>
      <c r="D10" s="107"/>
      <c r="E10" s="107"/>
      <c r="F10" s="107"/>
      <c r="G10" s="107"/>
      <c r="H10" s="107"/>
      <c r="I10" s="107"/>
      <c r="J10" s="108"/>
      <c r="K10" s="109"/>
      <c r="L10" s="109"/>
      <c r="M10" s="110"/>
      <c r="N10" s="111"/>
    </row>
    <row r="11" spans="1:14" ht="15">
      <c r="A11" s="88" t="s">
        <v>83</v>
      </c>
      <c r="B11" s="99" t="s">
        <v>84</v>
      </c>
      <c r="C11" s="106">
        <v>0</v>
      </c>
      <c r="D11" s="107"/>
      <c r="E11" s="107">
        <v>0</v>
      </c>
      <c r="F11" s="112">
        <f>SUM(C11:E11)</f>
        <v>0</v>
      </c>
      <c r="G11" s="107">
        <v>12299</v>
      </c>
      <c r="H11" s="107">
        <v>0</v>
      </c>
      <c r="I11" s="112">
        <f>F11+G11+H11</f>
        <v>12299</v>
      </c>
      <c r="J11" s="108">
        <f>I11</f>
        <v>12299</v>
      </c>
      <c r="K11" s="109"/>
      <c r="L11" s="109"/>
      <c r="M11" s="110"/>
      <c r="N11" s="111"/>
    </row>
    <row r="12" spans="1:14" ht="15">
      <c r="A12" s="88"/>
      <c r="B12" s="99"/>
      <c r="C12" s="106"/>
      <c r="D12" s="107"/>
      <c r="E12" s="107"/>
      <c r="F12" s="107"/>
      <c r="G12" s="107"/>
      <c r="H12" s="107"/>
      <c r="I12" s="107"/>
      <c r="J12" s="108"/>
      <c r="K12" s="109"/>
      <c r="L12" s="109"/>
      <c r="M12" s="110"/>
      <c r="N12" s="111"/>
    </row>
    <row r="13" spans="1:14" ht="15">
      <c r="A13" s="88" t="s">
        <v>85</v>
      </c>
      <c r="B13" s="113">
        <v>15</v>
      </c>
      <c r="C13" s="114">
        <v>4982</v>
      </c>
      <c r="D13" s="115">
        <v>0</v>
      </c>
      <c r="E13" s="116">
        <f>-C13*16.6667%</f>
        <v>-830.3349939999999</v>
      </c>
      <c r="F13" s="112">
        <f>SUM(C13:E13)</f>
        <v>4151.665006</v>
      </c>
      <c r="G13" s="112">
        <v>0</v>
      </c>
      <c r="H13" s="112">
        <v>0</v>
      </c>
      <c r="I13" s="112">
        <f>F13+G13+H13</f>
        <v>4151.665006</v>
      </c>
      <c r="J13" s="108">
        <f>I13</f>
        <v>4151.665006</v>
      </c>
      <c r="K13" s="109"/>
      <c r="L13" s="109"/>
      <c r="M13" s="110"/>
      <c r="N13" s="111"/>
    </row>
    <row r="14" spans="1:14" ht="15">
      <c r="A14" s="88"/>
      <c r="B14" s="99"/>
      <c r="C14" s="106"/>
      <c r="D14" s="117"/>
      <c r="E14" s="118"/>
      <c r="F14" s="118"/>
      <c r="G14" s="118"/>
      <c r="H14" s="118"/>
      <c r="I14" s="107"/>
      <c r="J14" s="108"/>
      <c r="K14" s="109"/>
      <c r="L14" s="109"/>
      <c r="M14" s="110"/>
      <c r="N14" s="111"/>
    </row>
    <row r="15" spans="1:14" ht="15">
      <c r="A15" s="88" t="s">
        <v>86</v>
      </c>
      <c r="B15" s="113">
        <v>15</v>
      </c>
      <c r="C15" s="119">
        <v>2900</v>
      </c>
      <c r="D15" s="116">
        <v>0</v>
      </c>
      <c r="E15" s="116">
        <f>-C15*16.6667%</f>
        <v>-483.3342999999999</v>
      </c>
      <c r="F15" s="112">
        <f>SUM(C15:E15)</f>
        <v>2416.6657</v>
      </c>
      <c r="G15" s="107">
        <v>0</v>
      </c>
      <c r="H15" s="107">
        <v>0</v>
      </c>
      <c r="I15" s="107">
        <f>F15+G15+H15</f>
        <v>2416.6657</v>
      </c>
      <c r="J15" s="108">
        <f>I15</f>
        <v>2416.6657</v>
      </c>
      <c r="K15" s="109"/>
      <c r="L15" s="109"/>
      <c r="M15" s="110"/>
      <c r="N15" s="111"/>
    </row>
    <row r="16" spans="1:14" ht="15">
      <c r="A16" s="88"/>
      <c r="B16" s="99"/>
      <c r="C16" s="119"/>
      <c r="D16" s="116"/>
      <c r="E16" s="107"/>
      <c r="F16" s="107"/>
      <c r="G16" s="107"/>
      <c r="H16" s="107"/>
      <c r="I16" s="107"/>
      <c r="J16" s="108"/>
      <c r="K16" s="109"/>
      <c r="L16" s="109"/>
      <c r="M16" s="110"/>
      <c r="N16" s="111"/>
    </row>
    <row r="17" spans="1:14" ht="15">
      <c r="A17" s="88" t="s">
        <v>87</v>
      </c>
      <c r="B17" s="113">
        <v>15</v>
      </c>
      <c r="C17" s="119">
        <v>0</v>
      </c>
      <c r="D17" s="116">
        <v>0</v>
      </c>
      <c r="E17" s="116">
        <v>0</v>
      </c>
      <c r="F17" s="112">
        <f>SUM(C17:E17)</f>
        <v>0</v>
      </c>
      <c r="G17" s="107">
        <v>0</v>
      </c>
      <c r="H17" s="107">
        <v>0</v>
      </c>
      <c r="I17" s="107">
        <f>F17+G17+H17</f>
        <v>0</v>
      </c>
      <c r="J17" s="108">
        <v>0</v>
      </c>
      <c r="K17" s="109"/>
      <c r="L17" s="109"/>
      <c r="M17" s="110"/>
      <c r="N17" s="111"/>
    </row>
    <row r="18" spans="1:14" ht="15">
      <c r="A18" s="88"/>
      <c r="B18" s="99"/>
      <c r="C18" s="119"/>
      <c r="D18" s="116"/>
      <c r="E18" s="107"/>
      <c r="F18" s="107"/>
      <c r="G18" s="107"/>
      <c r="H18" s="107"/>
      <c r="I18" s="107"/>
      <c r="J18" s="108"/>
      <c r="K18" s="109"/>
      <c r="L18" s="109"/>
      <c r="M18" s="110"/>
      <c r="N18" s="111"/>
    </row>
    <row r="19" spans="1:14" ht="15">
      <c r="A19" s="88" t="s">
        <v>88</v>
      </c>
      <c r="B19" s="113">
        <v>15</v>
      </c>
      <c r="C19" s="119">
        <v>58302</v>
      </c>
      <c r="D19" s="116">
        <v>0</v>
      </c>
      <c r="E19" s="116">
        <f>-C19*16.6667%</f>
        <v>-9717.019434</v>
      </c>
      <c r="F19" s="112">
        <f>SUM(C19:E19)</f>
        <v>48584.980566</v>
      </c>
      <c r="G19" s="116">
        <f>-G9</f>
        <v>-14105.41547399998</v>
      </c>
      <c r="H19" s="116">
        <v>0</v>
      </c>
      <c r="I19" s="107">
        <f>F19+G19+H19</f>
        <v>34479.56509200002</v>
      </c>
      <c r="J19" s="108">
        <f>I19</f>
        <v>34479.56509200002</v>
      </c>
      <c r="K19" s="109"/>
      <c r="L19" s="109"/>
      <c r="M19" s="110"/>
      <c r="N19" s="111"/>
    </row>
    <row r="20" spans="1:14" ht="15">
      <c r="A20" s="88"/>
      <c r="B20" s="99"/>
      <c r="C20" s="119"/>
      <c r="D20" s="116"/>
      <c r="E20" s="107"/>
      <c r="F20" s="107"/>
      <c r="G20" s="107"/>
      <c r="H20" s="107"/>
      <c r="I20" s="107"/>
      <c r="J20" s="108"/>
      <c r="K20" s="109"/>
      <c r="L20" s="109"/>
      <c r="M20" s="110"/>
      <c r="N20" s="111"/>
    </row>
    <row r="21" spans="1:14" ht="16.5">
      <c r="A21" s="88" t="s">
        <v>89</v>
      </c>
      <c r="B21" s="113">
        <v>15</v>
      </c>
      <c r="C21" s="120">
        <v>17861</v>
      </c>
      <c r="D21" s="100">
        <v>0</v>
      </c>
      <c r="E21" s="100">
        <f>-C21*16.6667%</f>
        <v>-2976.839287</v>
      </c>
      <c r="F21" s="121">
        <f>SUM(C21:E21)</f>
        <v>14884.160713000001</v>
      </c>
      <c r="G21" s="122">
        <f>-G27-G11</f>
        <v>-13847</v>
      </c>
      <c r="H21" s="122">
        <v>0</v>
      </c>
      <c r="I21" s="122">
        <f>F21+G21+H21</f>
        <v>1037.1607130000011</v>
      </c>
      <c r="J21" s="123">
        <f>I21</f>
        <v>1037.1607130000011</v>
      </c>
      <c r="K21" s="109"/>
      <c r="L21" s="109"/>
      <c r="M21" s="110"/>
      <c r="N21" s="111"/>
    </row>
    <row r="22" spans="1:14" ht="15">
      <c r="A22" s="88"/>
      <c r="B22" s="99"/>
      <c r="C22" s="119"/>
      <c r="D22" s="116"/>
      <c r="E22" s="107"/>
      <c r="F22" s="107"/>
      <c r="G22" s="107"/>
      <c r="H22" s="107"/>
      <c r="I22" s="107"/>
      <c r="J22" s="108"/>
      <c r="K22" s="109"/>
      <c r="L22" s="109"/>
      <c r="M22" s="110"/>
      <c r="N22" s="111"/>
    </row>
    <row r="23" spans="1:13" ht="16.5">
      <c r="A23" s="88" t="s">
        <v>90</v>
      </c>
      <c r="B23" s="99"/>
      <c r="C23" s="100">
        <f>SUM(C11:C22)</f>
        <v>84045</v>
      </c>
      <c r="D23" s="100">
        <f>SUM(D11:D22)</f>
        <v>0</v>
      </c>
      <c r="E23" s="100">
        <f>SUM(E11:E22)</f>
        <v>-14007.528015</v>
      </c>
      <c r="F23" s="100">
        <f>SUM(F11:F22)</f>
        <v>70037.471985</v>
      </c>
      <c r="G23" s="100">
        <f>SUM(G11:G22)</f>
        <v>-15653.41547399998</v>
      </c>
      <c r="H23" s="100">
        <f>SUM(H11:H22)</f>
        <v>0</v>
      </c>
      <c r="I23" s="100">
        <f>SUM(I11:I22)</f>
        <v>54384.05651100002</v>
      </c>
      <c r="J23" s="123">
        <f>SUM(J11:J22)</f>
        <v>54384.05651100002</v>
      </c>
      <c r="K23" s="109"/>
      <c r="L23" s="109"/>
      <c r="M23" s="110"/>
    </row>
    <row r="24" spans="1:13" ht="16.5">
      <c r="A24" s="88"/>
      <c r="B24" s="99"/>
      <c r="C24" s="124"/>
      <c r="D24" s="125"/>
      <c r="E24" s="125"/>
      <c r="F24" s="125"/>
      <c r="G24" s="125"/>
      <c r="H24" s="125"/>
      <c r="I24" s="101"/>
      <c r="J24" s="108"/>
      <c r="K24" s="109"/>
      <c r="L24" s="109"/>
      <c r="M24" s="110"/>
    </row>
    <row r="25" spans="1:13" ht="16.5">
      <c r="A25" s="88" t="s">
        <v>91</v>
      </c>
      <c r="B25" s="99" t="s">
        <v>92</v>
      </c>
      <c r="C25" s="100">
        <v>0</v>
      </c>
      <c r="D25" s="100">
        <v>0</v>
      </c>
      <c r="E25" s="100">
        <v>0</v>
      </c>
      <c r="F25" s="126">
        <f>SUM(C25:E25)</f>
        <v>0</v>
      </c>
      <c r="G25" s="100">
        <v>0</v>
      </c>
      <c r="H25" s="100">
        <v>0</v>
      </c>
      <c r="I25" s="100">
        <f>F25+G25+H25</f>
        <v>0</v>
      </c>
      <c r="J25" s="127">
        <f>I25</f>
        <v>0</v>
      </c>
      <c r="K25" s="109"/>
      <c r="L25" s="109"/>
      <c r="M25" s="110"/>
    </row>
    <row r="26" spans="1:13" ht="16.5">
      <c r="A26" s="88"/>
      <c r="B26" s="99"/>
      <c r="C26" s="100"/>
      <c r="D26" s="100"/>
      <c r="E26" s="100"/>
      <c r="F26" s="100"/>
      <c r="G26" s="100"/>
      <c r="H26" s="100"/>
      <c r="I26" s="101"/>
      <c r="J26" s="108"/>
      <c r="K26" s="109"/>
      <c r="L26" s="109"/>
      <c r="M26" s="110"/>
    </row>
    <row r="27" spans="1:14" ht="16.5">
      <c r="A27" s="88" t="s">
        <v>93</v>
      </c>
      <c r="B27" s="99" t="s">
        <v>94</v>
      </c>
      <c r="C27" s="100">
        <v>24785</v>
      </c>
      <c r="D27" s="100">
        <v>0</v>
      </c>
      <c r="E27" s="100">
        <f>-C27*16.6667%</f>
        <v>-4130.841595</v>
      </c>
      <c r="F27" s="121">
        <f>SUM(C27:E27)</f>
        <v>20654.158405000002</v>
      </c>
      <c r="G27" s="100">
        <v>1548</v>
      </c>
      <c r="H27" s="100">
        <v>0</v>
      </c>
      <c r="I27" s="100">
        <f>F27+G27+H27</f>
        <v>22202.158405000002</v>
      </c>
      <c r="J27" s="128">
        <f>I27</f>
        <v>22202.158405000002</v>
      </c>
      <c r="K27" s="129"/>
      <c r="L27" s="103"/>
      <c r="M27" s="130"/>
      <c r="N27" s="105"/>
    </row>
    <row r="28" spans="1:13" ht="15">
      <c r="A28" s="88"/>
      <c r="B28" s="99"/>
      <c r="C28" s="107"/>
      <c r="D28" s="107"/>
      <c r="E28" s="107"/>
      <c r="F28" s="107"/>
      <c r="G28" s="107"/>
      <c r="H28" s="107"/>
      <c r="I28" s="107"/>
      <c r="J28" s="108"/>
      <c r="K28" s="109"/>
      <c r="L28" s="109"/>
      <c r="M28" s="110"/>
    </row>
    <row r="29" spans="1:13" ht="16.5">
      <c r="A29" s="88" t="s">
        <v>95</v>
      </c>
      <c r="B29" s="99" t="s">
        <v>96</v>
      </c>
      <c r="C29" s="100">
        <v>0</v>
      </c>
      <c r="D29" s="100">
        <v>0</v>
      </c>
      <c r="E29" s="100">
        <v>0</v>
      </c>
      <c r="F29" s="121">
        <f>SUM(C29:E29)</f>
        <v>0</v>
      </c>
      <c r="G29" s="100">
        <v>0</v>
      </c>
      <c r="H29" s="100">
        <v>0</v>
      </c>
      <c r="I29" s="100">
        <f>F29+G29+H29</f>
        <v>0</v>
      </c>
      <c r="J29" s="123">
        <f>I29</f>
        <v>0</v>
      </c>
      <c r="K29" s="109"/>
      <c r="L29" s="109"/>
      <c r="M29" s="110"/>
    </row>
    <row r="30" spans="1:13" ht="15">
      <c r="A30" s="88"/>
      <c r="B30" s="99"/>
      <c r="C30" s="107"/>
      <c r="D30" s="107"/>
      <c r="E30" s="107"/>
      <c r="F30" s="107"/>
      <c r="G30" s="107"/>
      <c r="H30" s="107"/>
      <c r="I30" s="107"/>
      <c r="J30" s="108"/>
      <c r="K30" s="109"/>
      <c r="L30" s="109"/>
      <c r="M30" s="110"/>
    </row>
    <row r="31" spans="1:13" ht="16.5">
      <c r="A31" s="88" t="s">
        <v>97</v>
      </c>
      <c r="B31" s="99" t="s">
        <v>98</v>
      </c>
      <c r="C31" s="100">
        <v>0</v>
      </c>
      <c r="D31" s="100">
        <v>0</v>
      </c>
      <c r="E31" s="100">
        <v>0</v>
      </c>
      <c r="F31" s="126">
        <f>SUM(C31:E31)</f>
        <v>0</v>
      </c>
      <c r="G31" s="100">
        <v>0</v>
      </c>
      <c r="H31" s="100">
        <v>0</v>
      </c>
      <c r="I31" s="100">
        <f>F31+G31+H31</f>
        <v>0</v>
      </c>
      <c r="J31" s="123">
        <f>I31</f>
        <v>0</v>
      </c>
      <c r="K31" s="109"/>
      <c r="L31" s="109"/>
      <c r="M31" s="110"/>
    </row>
    <row r="32" spans="1:13" ht="16.5">
      <c r="A32" s="131"/>
      <c r="B32" s="99"/>
      <c r="C32" s="107"/>
      <c r="D32" s="107"/>
      <c r="E32" s="100"/>
      <c r="F32" s="100"/>
      <c r="G32" s="107"/>
      <c r="H32" s="107"/>
      <c r="I32" s="100"/>
      <c r="J32" s="108"/>
      <c r="K32" s="109"/>
      <c r="L32" s="109"/>
      <c r="M32" s="110"/>
    </row>
    <row r="33" spans="1:13" ht="16.5">
      <c r="A33" s="131" t="s">
        <v>99</v>
      </c>
      <c r="B33" s="99" t="s">
        <v>100</v>
      </c>
      <c r="C33" s="100">
        <v>0</v>
      </c>
      <c r="D33" s="100">
        <v>0</v>
      </c>
      <c r="E33" s="100">
        <v>0</v>
      </c>
      <c r="F33" s="126">
        <f>SUM(C33:E33)</f>
        <v>0</v>
      </c>
      <c r="G33" s="132">
        <v>0</v>
      </c>
      <c r="H33" s="132">
        <v>0</v>
      </c>
      <c r="I33" s="100">
        <f>F33+G33+H33</f>
        <v>0</v>
      </c>
      <c r="J33" s="127">
        <v>0</v>
      </c>
      <c r="K33" s="109"/>
      <c r="L33" s="109"/>
      <c r="M33" s="110"/>
    </row>
    <row r="34" spans="1:13" ht="15">
      <c r="A34" s="88"/>
      <c r="B34" s="99"/>
      <c r="C34" s="107"/>
      <c r="D34" s="107"/>
      <c r="E34" s="107"/>
      <c r="F34" s="107"/>
      <c r="G34" s="107"/>
      <c r="H34" s="107"/>
      <c r="I34" s="107"/>
      <c r="J34" s="108"/>
      <c r="K34" s="109"/>
      <c r="L34" s="109"/>
      <c r="M34" s="110"/>
    </row>
    <row r="35" spans="1:13" ht="16.5">
      <c r="A35" s="133" t="s">
        <v>101</v>
      </c>
      <c r="B35" s="88"/>
      <c r="C35" s="134">
        <f>+C9+C23+C25+C27+C29+C31+C33</f>
        <v>355252</v>
      </c>
      <c r="D35" s="134">
        <f>D9+D23+D27+D29+D31+D33+D25</f>
        <v>0</v>
      </c>
      <c r="E35" s="134">
        <f>E9+E23+E27+E29+E31+E33+E25</f>
        <v>-59208.785083999996</v>
      </c>
      <c r="F35" s="134">
        <f>SUM(C35:E35)</f>
        <v>296043.214916</v>
      </c>
      <c r="G35" s="134">
        <f>G9+G23+G27+G25+G29+G31+G33</f>
        <v>0</v>
      </c>
      <c r="H35" s="134">
        <f>H9+H23+H27+H25+H29+H31+H33</f>
        <v>0</v>
      </c>
      <c r="I35" s="134">
        <f>I9+I23+I27+I25+I29+I31+I33</f>
        <v>296043.214916</v>
      </c>
      <c r="J35" s="135">
        <f>J9+J23+J27+J25+J29+J31+J33</f>
        <v>296043.214916</v>
      </c>
      <c r="K35" s="109" t="s">
        <v>102</v>
      </c>
      <c r="L35" s="109"/>
      <c r="M35" s="110"/>
    </row>
    <row r="36" spans="1:13" ht="15">
      <c r="A36" s="88"/>
      <c r="B36" s="88"/>
      <c r="C36" s="118"/>
      <c r="D36" s="118"/>
      <c r="E36" s="118"/>
      <c r="F36" s="118"/>
      <c r="G36" s="118"/>
      <c r="H36" s="118"/>
      <c r="I36" s="136"/>
      <c r="J36" s="137">
        <v>0.075</v>
      </c>
      <c r="K36" s="138" t="s">
        <v>103</v>
      </c>
      <c r="L36" s="138"/>
      <c r="M36" s="110"/>
    </row>
    <row r="37" spans="1:13" ht="15">
      <c r="A37" s="88"/>
      <c r="B37" s="88"/>
      <c r="C37" s="118"/>
      <c r="D37" s="118"/>
      <c r="E37" s="118"/>
      <c r="F37" s="118"/>
      <c r="G37" s="118"/>
      <c r="H37" s="118"/>
      <c r="I37" s="139"/>
      <c r="J37" s="140">
        <f>J35*J36-1</f>
        <v>22202.2411187</v>
      </c>
      <c r="K37" s="141" t="s">
        <v>104</v>
      </c>
      <c r="L37" s="141"/>
      <c r="M37" s="110"/>
    </row>
    <row r="38" spans="1:13" ht="15">
      <c r="A38" s="88" t="s">
        <v>105</v>
      </c>
      <c r="B38" s="88"/>
      <c r="C38" s="119"/>
      <c r="D38" s="142">
        <f>+G19</f>
        <v>-14105.41547399998</v>
      </c>
      <c r="E38" s="118"/>
      <c r="F38" s="118"/>
      <c r="G38" s="143"/>
      <c r="H38" s="118"/>
      <c r="I38" s="88"/>
      <c r="J38" s="144"/>
      <c r="K38" s="138"/>
      <c r="L38" s="138"/>
      <c r="M38" s="110"/>
    </row>
    <row r="39" spans="1:13" ht="15">
      <c r="A39" s="88" t="s">
        <v>106</v>
      </c>
      <c r="B39" s="88"/>
      <c r="C39" s="107"/>
      <c r="D39" s="145">
        <f>C35*0.25</f>
        <v>88813</v>
      </c>
      <c r="E39" s="146"/>
      <c r="F39" s="146"/>
      <c r="G39" s="118"/>
      <c r="H39" s="118"/>
      <c r="I39" s="136"/>
      <c r="J39" s="144">
        <f>F27</f>
        <v>20654.158405000002</v>
      </c>
      <c r="K39" s="147" t="s">
        <v>107</v>
      </c>
      <c r="L39" s="148"/>
      <c r="M39" s="110"/>
    </row>
    <row r="40" spans="1:12" ht="15">
      <c r="A40" s="109" t="s">
        <v>108</v>
      </c>
      <c r="B40" s="88"/>
      <c r="C40" s="88"/>
      <c r="D40" s="149"/>
      <c r="E40" s="150"/>
      <c r="F40" s="150"/>
      <c r="G40" s="118"/>
      <c r="H40" s="118"/>
      <c r="I40" s="151"/>
      <c r="J40" s="152">
        <f>J37</f>
        <v>22202.2411187</v>
      </c>
      <c r="K40" s="153" t="s">
        <v>109</v>
      </c>
      <c r="L40" s="154"/>
    </row>
    <row r="41" spans="1:12" ht="15">
      <c r="A41" s="88"/>
      <c r="B41" s="88"/>
      <c r="C41" s="88"/>
      <c r="D41" s="118"/>
      <c r="E41" s="106"/>
      <c r="F41" s="106"/>
      <c r="G41" s="118"/>
      <c r="H41" s="118"/>
      <c r="I41" s="136"/>
      <c r="J41" s="155">
        <f>J40-J39</f>
        <v>1548.0827136999978</v>
      </c>
      <c r="K41" s="156" t="s">
        <v>110</v>
      </c>
      <c r="L41" s="136"/>
    </row>
    <row r="42" spans="1:12" ht="19.5">
      <c r="A42" s="157" t="s">
        <v>111</v>
      </c>
      <c r="C42" s="158" t="s">
        <v>112</v>
      </c>
      <c r="E42" s="159"/>
      <c r="F42" s="159"/>
      <c r="G42" s="111"/>
      <c r="H42" s="111"/>
      <c r="I42" s="160"/>
      <c r="J42" s="161"/>
      <c r="K42" s="160"/>
      <c r="L42" s="160"/>
    </row>
    <row r="43" spans="2:12" ht="15">
      <c r="B43" s="162"/>
      <c r="C43" s="111"/>
      <c r="D43" s="111"/>
      <c r="E43" s="163"/>
      <c r="F43" s="163"/>
      <c r="G43" s="111"/>
      <c r="H43" s="111"/>
      <c r="I43" s="164"/>
      <c r="J43" s="165"/>
      <c r="K43" s="164"/>
      <c r="L43" s="164"/>
    </row>
    <row r="44" spans="1:12" ht="15">
      <c r="A44" s="166"/>
      <c r="B44" s="162"/>
      <c r="C44" s="111"/>
      <c r="D44" s="165"/>
      <c r="E44" s="167"/>
      <c r="F44" s="165"/>
      <c r="G44" s="168"/>
      <c r="H44" s="168"/>
      <c r="I44" s="169"/>
      <c r="J44" s="170"/>
      <c r="K44" s="164"/>
      <c r="L44" s="164"/>
    </row>
    <row r="45" spans="1:12" ht="15.75">
      <c r="A45" s="166"/>
      <c r="B45" s="162"/>
      <c r="C45" s="171" t="s">
        <v>113</v>
      </c>
      <c r="D45" s="172"/>
      <c r="E45" s="172"/>
      <c r="F45" s="172"/>
      <c r="G45" s="172"/>
      <c r="H45" s="172"/>
      <c r="I45" s="172"/>
      <c r="J45" s="172"/>
      <c r="K45" s="173"/>
      <c r="L45" s="164"/>
    </row>
    <row r="46" spans="1:12" ht="49.5" customHeight="1">
      <c r="A46" s="166"/>
      <c r="B46" s="162"/>
      <c r="C46" s="197"/>
      <c r="D46" s="197"/>
      <c r="E46" s="197"/>
      <c r="F46" s="197"/>
      <c r="G46" s="197"/>
      <c r="H46" s="197"/>
      <c r="I46" s="197"/>
      <c r="J46" s="197"/>
      <c r="K46" s="197"/>
      <c r="L46" s="164"/>
    </row>
    <row r="47" spans="1:12" ht="16.5">
      <c r="A47" s="174"/>
      <c r="B47" s="175"/>
      <c r="C47" s="175"/>
      <c r="D47" s="176"/>
      <c r="E47" s="176"/>
      <c r="F47" s="177"/>
      <c r="G47" s="178"/>
      <c r="H47" s="179"/>
      <c r="I47" s="179"/>
      <c r="J47" s="180"/>
      <c r="K47" s="181"/>
      <c r="L47" s="181"/>
    </row>
    <row r="48" spans="1:12" ht="15">
      <c r="A48" s="166"/>
      <c r="D48" s="165"/>
      <c r="E48" s="165"/>
      <c r="F48" s="165"/>
      <c r="G48" s="168"/>
      <c r="H48" s="168"/>
      <c r="I48" s="169"/>
      <c r="K48" s="164"/>
      <c r="L48" s="164"/>
    </row>
    <row r="49" spans="1:12" ht="15">
      <c r="A49" s="166"/>
      <c r="D49" s="165"/>
      <c r="E49" s="165"/>
      <c r="F49" s="165"/>
      <c r="G49" s="182"/>
      <c r="H49" s="168"/>
      <c r="I49" s="169"/>
      <c r="K49" s="164"/>
      <c r="L49" s="164"/>
    </row>
    <row r="50" spans="1:12" ht="15">
      <c r="A50" s="166"/>
      <c r="D50" s="165"/>
      <c r="E50" s="165"/>
      <c r="F50" s="165"/>
      <c r="G50" s="168"/>
      <c r="H50" s="168"/>
      <c r="I50" s="169"/>
      <c r="J50" s="183"/>
      <c r="K50" s="184"/>
      <c r="L50" s="164"/>
    </row>
    <row r="51" spans="4:12" ht="33" customHeight="1">
      <c r="D51" s="165"/>
      <c r="E51" s="165"/>
      <c r="F51" s="165"/>
      <c r="G51" s="168"/>
      <c r="H51" s="168"/>
      <c r="I51" s="195"/>
      <c r="J51" s="196"/>
      <c r="K51" s="185"/>
      <c r="L51" s="183"/>
    </row>
    <row r="52" spans="4:12" ht="15">
      <c r="D52" s="169"/>
      <c r="E52" s="165"/>
      <c r="F52" s="165"/>
      <c r="G52" s="168"/>
      <c r="H52" s="168"/>
      <c r="I52" s="169"/>
      <c r="J52" s="183"/>
      <c r="K52" s="164"/>
      <c r="L52" s="183"/>
    </row>
    <row r="53" spans="4:12" ht="15">
      <c r="D53" s="186"/>
      <c r="E53" s="187"/>
      <c r="F53" s="187"/>
      <c r="G53" s="165"/>
      <c r="H53" s="165"/>
      <c r="I53" s="165"/>
      <c r="J53" s="164"/>
      <c r="K53" s="183"/>
      <c r="L53" s="183"/>
    </row>
    <row r="54" spans="4:12" ht="15">
      <c r="D54" s="186"/>
      <c r="E54" s="187"/>
      <c r="F54" s="187"/>
      <c r="G54" s="165"/>
      <c r="H54" s="165"/>
      <c r="I54" s="165"/>
      <c r="J54" s="164"/>
      <c r="K54" s="183"/>
      <c r="L54" s="183"/>
    </row>
    <row r="55" spans="1:12" ht="15">
      <c r="A55" s="166"/>
      <c r="D55" s="186"/>
      <c r="E55" s="187"/>
      <c r="F55" s="187"/>
      <c r="G55" s="169"/>
      <c r="H55" s="169"/>
      <c r="I55" s="169"/>
      <c r="J55" s="183"/>
      <c r="K55" s="183"/>
      <c r="L55" s="183"/>
    </row>
    <row r="56" spans="4:12" ht="15">
      <c r="D56" s="188"/>
      <c r="E56" s="189"/>
      <c r="F56" s="189"/>
      <c r="I56" s="183"/>
      <c r="J56" s="183"/>
      <c r="K56" s="183"/>
      <c r="L56" s="183"/>
    </row>
    <row r="57" spans="4:12" ht="15">
      <c r="D57" s="188"/>
      <c r="E57" s="189"/>
      <c r="F57" s="189"/>
      <c r="I57" s="183"/>
      <c r="J57" s="183"/>
      <c r="K57" s="183"/>
      <c r="L57" s="183"/>
    </row>
    <row r="58" spans="4:6" ht="15">
      <c r="D58" s="188"/>
      <c r="E58" s="189"/>
      <c r="F58" s="189"/>
    </row>
    <row r="59" spans="4:6" ht="15">
      <c r="D59" s="188"/>
      <c r="E59" s="189"/>
      <c r="F59" s="189"/>
    </row>
  </sheetData>
  <sheetProtection/>
  <mergeCells count="2">
    <mergeCell ref="C46:K46"/>
    <mergeCell ref="I51:J51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tmyler</dc:creator>
  <cp:keywords/>
  <dc:description/>
  <cp:lastModifiedBy>rcook</cp:lastModifiedBy>
  <cp:lastPrinted>2012-09-12T14:37:58Z</cp:lastPrinted>
  <dcterms:created xsi:type="dcterms:W3CDTF">2009-11-20T17:28:20Z</dcterms:created>
  <dcterms:modified xsi:type="dcterms:W3CDTF">2014-03-10T19:53:36Z</dcterms:modified>
  <cp:category/>
  <cp:version/>
  <cp:contentType/>
  <cp:contentStatus/>
</cp:coreProperties>
</file>